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105" tabRatio="881" activeTab="8"/>
  </bookViews>
  <sheets>
    <sheet name="1" sheetId="1" r:id="rId1"/>
    <sheet name="2" sheetId="2" r:id="rId2"/>
    <sheet name="2a" sheetId="3" r:id="rId3"/>
    <sheet name="2b" sheetId="4" r:id="rId4"/>
    <sheet name="3" sheetId="5" r:id="rId5"/>
    <sheet name="5 " sheetId="6" r:id="rId6"/>
    <sheet name="5.a" sheetId="7" r:id="rId7"/>
    <sheet name="5.b" sheetId="8" r:id="rId8"/>
    <sheet name="5.c" sheetId="9" r:id="rId9"/>
    <sheet name="5.d" sheetId="10" r:id="rId10"/>
    <sheet name="6" sheetId="11" r:id="rId11"/>
    <sheet name="7" sheetId="12" r:id="rId12"/>
    <sheet name="8" sheetId="13" r:id="rId13"/>
    <sheet name="9" sheetId="14" r:id="rId14"/>
    <sheet name="10" sheetId="15" r:id="rId15"/>
    <sheet name="11" sheetId="16" r:id="rId16"/>
    <sheet name="11.a" sheetId="17" r:id="rId17"/>
    <sheet name="11.b" sheetId="18" r:id="rId18"/>
    <sheet name="11.c" sheetId="19" r:id="rId19"/>
    <sheet name="11.d" sheetId="20" r:id="rId20"/>
    <sheet name="11.e" sheetId="21" r:id="rId21"/>
    <sheet name="11.f" sheetId="22" r:id="rId22"/>
    <sheet name="11.g" sheetId="23" r:id="rId23"/>
  </sheets>
  <definedNames>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'!$3:$5</definedName>
    <definedName name="_xlnm.Print_Area" localSheetId="0">'1'!$A$1:$E$150</definedName>
    <definedName name="_xlnm.Print_Area" localSheetId="14">'10'!$A$1:$N$68</definedName>
    <definedName name="_xlnm.Print_Area" localSheetId="15">'11'!$A$1:$L$15</definedName>
    <definedName name="_xlnm.Print_Area" localSheetId="16">'11.a'!$A$1:$C$20</definedName>
    <definedName name="_xlnm.Print_Area" localSheetId="17">'11.b'!$A$1:$C$33</definedName>
    <definedName name="_xlnm.Print_Area" localSheetId="18">'11.c'!$A$1:$C$15</definedName>
    <definedName name="_xlnm.Print_Area" localSheetId="19">'11.d'!$A$1:$C$19</definedName>
    <definedName name="_xlnm.Print_Area" localSheetId="20">'11.e'!$A$1:$F$23</definedName>
    <definedName name="_xlnm.Print_Area" localSheetId="21">'11.f'!$A$1:$C$16</definedName>
    <definedName name="_xlnm.Print_Area" localSheetId="22">'11.g'!$A$1:$D$22</definedName>
    <definedName name="_xlnm.Print_Area" localSheetId="1">'2'!$A$1:$E$87</definedName>
    <definedName name="_xlnm.Print_Area" localSheetId="2">'2a'!$A$1:$E$87</definedName>
    <definedName name="_xlnm.Print_Area" localSheetId="3">'2b'!$A$1:$E$87</definedName>
    <definedName name="_xlnm.Print_Area" localSheetId="4">'3'!$A$1:$D$9</definedName>
    <definedName name="_xlnm.Print_Area" localSheetId="5">'5 '!$A$1:$N$61</definedName>
    <definedName name="_xlnm.Print_Area" localSheetId="6">'5.a'!$A$1:$P$57</definedName>
    <definedName name="_xlnm.Print_Area" localSheetId="7">'5.b'!$B$1:$T$60</definedName>
    <definedName name="_xlnm.Print_Area" localSheetId="8">'5.c'!$A$1:$N$39</definedName>
    <definedName name="_xlnm.Print_Area" localSheetId="10">'6'!$A$1:$F$21</definedName>
    <definedName name="_xlnm.Print_Area" localSheetId="11">'7'!$A$1:$F$37</definedName>
    <definedName name="_xlnm.Print_Area" localSheetId="12">'8'!$A$1:$X$45</definedName>
    <definedName name="_xlnm.Print_Area" localSheetId="13">'9'!$A$1:$M$31</definedName>
    <definedName name="Z_2AF6EA2A_E5C5_45EB_B6C4_875AD1E4E056_.wvu.FilterData" localSheetId="5" hidden="1">'5 '!$A$1:$I$35</definedName>
    <definedName name="Z_2AF6EA2A_E5C5_45EB_B6C4_875AD1E4E056_.wvu.PrintTitles" localSheetId="5" hidden="1">'5 '!$3:$5</definedName>
  </definedNames>
  <calcPr fullCalcOnLoad="1"/>
</workbook>
</file>

<file path=xl/comments1.xml><?xml version="1.0" encoding="utf-8"?>
<comments xmlns="http://schemas.openxmlformats.org/spreadsheetml/2006/main">
  <authors>
    <author>Univerzita Karlova v Praze</author>
  </authors>
  <commentList>
    <comment ref="E99" authorId="0">
      <text>
        <r>
          <rPr>
            <sz val="9"/>
            <rFont val="Tahoma"/>
            <family val="2"/>
          </rPr>
          <t xml:space="preserve">vč. vnitro a po zdanění
</t>
        </r>
      </text>
    </comment>
  </commentList>
</comments>
</file>

<file path=xl/comments10.xml><?xml version="1.0" encoding="utf-8"?>
<comments xmlns="http://schemas.openxmlformats.org/spreadsheetml/2006/main">
  <authors>
    <author>POKUSNY UCET,ZAM,CIVT</author>
  </authors>
  <commentList>
    <comment ref="G9" authorId="0">
      <text>
        <r>
          <rPr>
            <sz val="9"/>
            <rFont val="Tahoma"/>
            <family val="2"/>
          </rPr>
          <t>691-9303
OPVVV 015
středisko 600635</t>
        </r>
      </text>
    </comment>
    <comment ref="G28" authorId="0">
      <text>
        <r>
          <rPr>
            <sz val="9"/>
            <rFont val="Tahoma"/>
            <family val="2"/>
          </rPr>
          <t>619-9411
středisko 400102+400103
MIS Jelínková (CESES)
(Města a inkluzivní strategie)
FUUP 555.914,65 Kč</t>
        </r>
      </text>
    </comment>
  </commentList>
</comments>
</file>

<file path=xl/comments11.xml><?xml version="1.0" encoding="utf-8"?>
<comments xmlns="http://schemas.openxmlformats.org/spreadsheetml/2006/main">
  <authors>
    <author>Eco2</author>
    <author>POKUSNY UCET,ZAM,CIVT</author>
  </authors>
  <commentList>
    <comment ref="E10" authorId="0">
      <text>
        <r>
          <rPr>
            <sz val="9"/>
            <rFont val="Tahoma"/>
            <family val="2"/>
          </rPr>
          <t>602-6309</t>
        </r>
      </text>
    </comment>
    <comment ref="E11" authorId="0">
      <text>
        <r>
          <rPr>
            <sz val="9"/>
            <rFont val="Tahoma"/>
            <family val="2"/>
          </rPr>
          <t>602-6307: Kč 248.303,00
602-6308: Kč 64.275,04</t>
        </r>
      </text>
    </comment>
    <comment ref="E14" authorId="0">
      <text>
        <r>
          <rPr>
            <sz val="9"/>
            <rFont val="Tahoma"/>
            <family val="2"/>
          </rPr>
          <t>602-6307</t>
        </r>
      </text>
    </comment>
    <comment ref="E15" authorId="0">
      <text>
        <r>
          <rPr>
            <sz val="9"/>
            <rFont val="Tahoma"/>
            <family val="2"/>
          </rPr>
          <t>602-6308</t>
        </r>
      </text>
    </comment>
    <comment ref="E7" authorId="1">
      <text>
        <r>
          <rPr>
            <sz val="9"/>
            <rFont val="Tahoma"/>
            <family val="2"/>
          </rPr>
          <t xml:space="preserve">800131 Kč 206.100
</t>
        </r>
      </text>
    </comment>
    <comment ref="E8" authorId="1">
      <text>
        <r>
          <rPr>
            <sz val="9"/>
            <rFont val="Tahoma"/>
            <family val="2"/>
          </rPr>
          <t>500595 kulatý stůl pro Úřad vlády</t>
        </r>
      </text>
    </comment>
  </commentList>
</comments>
</file>

<file path=xl/comments12.xml><?xml version="1.0" encoding="utf-8"?>
<comments xmlns="http://schemas.openxmlformats.org/spreadsheetml/2006/main">
  <authors>
    <author>Eco2</author>
    <author>POKUSNY UCET,ZAM,CIVT</author>
  </authors>
  <commentList>
    <comment ref="C6" authorId="0">
      <text>
        <r>
          <rPr>
            <b/>
            <sz val="9"/>
            <rFont val="Tahoma"/>
            <family val="2"/>
          </rPr>
          <t>602-1310</t>
        </r>
      </text>
    </comment>
    <comment ref="C7" authorId="0">
      <text>
        <r>
          <rPr>
            <b/>
            <sz val="9"/>
            <rFont val="Tahoma"/>
            <family val="2"/>
          </rPr>
          <t>602-1306</t>
        </r>
      </text>
    </comment>
    <comment ref="C9" authorId="0">
      <text>
        <r>
          <rPr>
            <sz val="9"/>
            <rFont val="Tahoma"/>
            <family val="2"/>
          </rPr>
          <t>602-1305 až 13056</t>
        </r>
      </text>
    </comment>
    <comment ref="C11" authorId="0">
      <text>
        <r>
          <rPr>
            <sz val="9"/>
            <rFont val="Tahoma"/>
            <family val="2"/>
          </rPr>
          <t>602-1303 bez 700135 a LŠ
602-1301 stř. 100190 Kč 164.396,91</t>
        </r>
      </text>
    </comment>
    <comment ref="C12" authorId="0">
      <text>
        <r>
          <rPr>
            <sz val="9"/>
            <rFont val="Tahoma"/>
            <family val="2"/>
          </rPr>
          <t>U3V (středisko 700135)</t>
        </r>
      </text>
    </comment>
    <comment ref="C14" authorId="0">
      <text>
        <r>
          <rPr>
            <sz val="9"/>
            <rFont val="Tahoma"/>
            <family val="2"/>
          </rPr>
          <t>602-13101</t>
        </r>
      </text>
    </comment>
    <comment ref="C13" authorId="1">
      <text>
        <r>
          <rPr>
            <sz val="9"/>
            <rFont val="Tahoma"/>
            <family val="2"/>
          </rPr>
          <t>602-1303 z toho LŠ:
700122 Kč 1.474.172,36
700126 Kč 122.036,50
700510 Kč 700.301,50
602-1301
700122 Kč 22.715
700510 Kč 2.650</t>
        </r>
      </text>
    </comment>
  </commentList>
</comments>
</file>

<file path=xl/comments13.xml><?xml version="1.0" encoding="utf-8"?>
<comments xmlns="http://schemas.openxmlformats.org/spreadsheetml/2006/main">
  <authors>
    <author>PŠ</author>
  </authors>
  <commentList>
    <comment ref="M6" authorId="0">
      <text>
        <r>
          <rPr>
            <b/>
            <sz val="9"/>
            <rFont val="Tahoma"/>
            <family val="2"/>
          </rPr>
          <t>PŠ:</t>
        </r>
        <r>
          <rPr>
            <sz val="9"/>
            <rFont val="Tahoma"/>
            <family val="2"/>
          </rPr>
          <t xml:space="preserve">
Škol ř. 0309b.</t>
        </r>
      </text>
    </comment>
    <comment ref="I6" authorId="0">
      <text>
        <r>
          <rPr>
            <b/>
            <sz val="9"/>
            <rFont val="Tahoma"/>
            <family val="2"/>
          </rPr>
          <t>PŠ:</t>
        </r>
        <r>
          <rPr>
            <sz val="9"/>
            <rFont val="Tahoma"/>
            <family val="2"/>
          </rPr>
          <t xml:space="preserve">
Škol ř. 0306.</t>
        </r>
      </text>
    </comment>
    <comment ref="E6" authorId="0">
      <text>
        <r>
          <rPr>
            <b/>
            <sz val="9"/>
            <rFont val="Tahoma"/>
            <family val="2"/>
          </rPr>
          <t>PŠ:</t>
        </r>
        <r>
          <rPr>
            <sz val="9"/>
            <rFont val="Tahoma"/>
            <family val="2"/>
          </rPr>
          <t xml:space="preserve">
Škol ř. 0307.</t>
        </r>
      </text>
    </comment>
    <comment ref="W10" authorId="0">
      <text>
        <r>
          <rPr>
            <b/>
            <sz val="9"/>
            <rFont val="Tahoma"/>
            <family val="2"/>
          </rPr>
          <t>PŠ:</t>
        </r>
        <r>
          <rPr>
            <sz val="9"/>
            <rFont val="Tahoma"/>
            <family val="2"/>
          </rPr>
          <t xml:space="preserve">
Škol sl. 12 ř. 0200.</t>
        </r>
      </text>
    </comment>
    <comment ref="W11" authorId="0">
      <text>
        <r>
          <rPr>
            <b/>
            <sz val="9"/>
            <rFont val="Tahoma"/>
            <family val="2"/>
          </rPr>
          <t>PŠ:</t>
        </r>
        <r>
          <rPr>
            <sz val="9"/>
            <rFont val="Tahoma"/>
            <family val="2"/>
          </rPr>
          <t xml:space="preserve">
Škol sl. 12 ř. 0207.</t>
        </r>
      </text>
    </comment>
    <comment ref="G15" authorId="0">
      <text>
        <r>
          <rPr>
            <b/>
            <sz val="9"/>
            <rFont val="Tahoma"/>
            <family val="2"/>
          </rPr>
          <t>PŠ:</t>
        </r>
        <r>
          <rPr>
            <sz val="9"/>
            <rFont val="Tahoma"/>
            <family val="2"/>
          </rPr>
          <t xml:space="preserve">
Škol sl. 12 ř. 0305.</t>
        </r>
      </text>
    </comment>
    <comment ref="H15" authorId="0">
      <text>
        <r>
          <rPr>
            <b/>
            <sz val="9"/>
            <rFont val="Tahoma"/>
            <family val="2"/>
          </rPr>
          <t>PŠ:</t>
        </r>
        <r>
          <rPr>
            <sz val="9"/>
            <rFont val="Tahoma"/>
            <family val="2"/>
          </rPr>
          <t xml:space="preserve">
Škol sl. 17 ř. 0305.</t>
        </r>
      </text>
    </comment>
    <comment ref="Q15" authorId="0">
      <text>
        <r>
          <rPr>
            <b/>
            <sz val="9"/>
            <rFont val="Tahoma"/>
            <family val="2"/>
          </rPr>
          <t>PŠ:</t>
        </r>
        <r>
          <rPr>
            <sz val="9"/>
            <rFont val="Tahoma"/>
            <family val="2"/>
          </rPr>
          <t xml:space="preserve">
Škol sl. 12 ř. 0310.</t>
        </r>
      </text>
    </comment>
    <comment ref="R15" authorId="0">
      <text>
        <r>
          <rPr>
            <b/>
            <sz val="9"/>
            <rFont val="Tahoma"/>
            <family val="2"/>
          </rPr>
          <t>PŠ:</t>
        </r>
        <r>
          <rPr>
            <sz val="9"/>
            <rFont val="Tahoma"/>
            <family val="2"/>
          </rPr>
          <t xml:space="preserve">
Škol sl. 17 ř. 0310.</t>
        </r>
      </text>
    </comment>
    <comment ref="S15" authorId="0">
      <text>
        <r>
          <rPr>
            <b/>
            <sz val="9"/>
            <rFont val="Tahoma"/>
            <family val="2"/>
          </rPr>
          <t>PŠ:</t>
        </r>
        <r>
          <rPr>
            <sz val="9"/>
            <rFont val="Tahoma"/>
            <family val="2"/>
          </rPr>
          <t xml:space="preserve">
Škol sl. 12 ř. 0308.</t>
        </r>
      </text>
    </comment>
    <comment ref="T15" authorId="0">
      <text>
        <r>
          <rPr>
            <b/>
            <sz val="9"/>
            <rFont val="Tahoma"/>
            <family val="2"/>
          </rPr>
          <t>PŠ:</t>
        </r>
        <r>
          <rPr>
            <sz val="9"/>
            <rFont val="Tahoma"/>
            <family val="2"/>
          </rPr>
          <t xml:space="preserve">
Škol sl. 17 ř. 0308.</t>
        </r>
      </text>
    </comment>
    <comment ref="U15" authorId="0">
      <text>
        <r>
          <rPr>
            <b/>
            <sz val="9"/>
            <rFont val="Tahoma"/>
            <family val="2"/>
          </rPr>
          <t>PŠ:</t>
        </r>
        <r>
          <rPr>
            <sz val="9"/>
            <rFont val="Tahoma"/>
            <family val="2"/>
          </rPr>
          <t xml:space="preserve">
Škol sl. 12 ř. 0309.</t>
        </r>
      </text>
    </comment>
    <comment ref="V15" authorId="0">
      <text>
        <r>
          <rPr>
            <b/>
            <sz val="9"/>
            <rFont val="Tahoma"/>
            <family val="2"/>
          </rPr>
          <t>PŠ:</t>
        </r>
        <r>
          <rPr>
            <sz val="9"/>
            <rFont val="Tahoma"/>
            <family val="2"/>
          </rPr>
          <t xml:space="preserve">
Škol sl. 17 ř. 0309.</t>
        </r>
      </text>
    </comment>
    <comment ref="W15" authorId="0">
      <text>
        <r>
          <rPr>
            <b/>
            <sz val="9"/>
            <rFont val="Tahoma"/>
            <family val="2"/>
          </rPr>
          <t>PŠ:</t>
        </r>
        <r>
          <rPr>
            <sz val="9"/>
            <rFont val="Tahoma"/>
            <family val="2"/>
          </rPr>
          <t xml:space="preserve">
Škol sl. 12 ř. 0311.</t>
        </r>
      </text>
    </comment>
    <comment ref="X15" authorId="0">
      <text>
        <r>
          <rPr>
            <b/>
            <sz val="9"/>
            <rFont val="Tahoma"/>
            <family val="2"/>
          </rPr>
          <t>PŠ:</t>
        </r>
        <r>
          <rPr>
            <sz val="9"/>
            <rFont val="Tahoma"/>
            <family val="2"/>
          </rPr>
          <t xml:space="preserve">
Škol sl. 17 ř. 0311.</t>
        </r>
      </text>
    </comment>
    <comment ref="K22" authorId="0">
      <text>
        <r>
          <rPr>
            <b/>
            <sz val="9"/>
            <rFont val="Tahoma"/>
            <family val="2"/>
          </rPr>
          <t>PŠ:</t>
        </r>
        <r>
          <rPr>
            <sz val="9"/>
            <rFont val="Tahoma"/>
            <family val="2"/>
          </rPr>
          <t xml:space="preserve">
Škol sl. 2 ř. 0202.</t>
        </r>
      </text>
    </comment>
    <comment ref="L22" authorId="0">
      <text>
        <r>
          <rPr>
            <b/>
            <sz val="9"/>
            <rFont val="Tahoma"/>
            <family val="2"/>
          </rPr>
          <t>PŠ:</t>
        </r>
        <r>
          <rPr>
            <sz val="9"/>
            <rFont val="Tahoma"/>
            <family val="2"/>
          </rPr>
          <t xml:space="preserve">
Škol sl. 12 ř. 0202.</t>
        </r>
      </text>
    </comment>
    <comment ref="K23" authorId="0">
      <text>
        <r>
          <rPr>
            <b/>
            <sz val="9"/>
            <rFont val="Tahoma"/>
            <family val="2"/>
          </rPr>
          <t>PŠ:</t>
        </r>
        <r>
          <rPr>
            <sz val="9"/>
            <rFont val="Tahoma"/>
            <family val="2"/>
          </rPr>
          <t xml:space="preserve">
Škol. sl. 2 ř. 0203.</t>
        </r>
      </text>
    </comment>
    <comment ref="L23" authorId="0">
      <text>
        <r>
          <rPr>
            <b/>
            <sz val="9"/>
            <rFont val="Tahoma"/>
            <family val="2"/>
          </rPr>
          <t>PŠ:</t>
        </r>
        <r>
          <rPr>
            <sz val="9"/>
            <rFont val="Tahoma"/>
            <family val="2"/>
          </rPr>
          <t xml:space="preserve">
Škol sl. 12 ř. 0203.</t>
        </r>
      </text>
    </comment>
    <comment ref="K24" authorId="0">
      <text>
        <r>
          <rPr>
            <b/>
            <sz val="9"/>
            <rFont val="Tahoma"/>
            <family val="2"/>
          </rPr>
          <t>PŠ:</t>
        </r>
        <r>
          <rPr>
            <sz val="9"/>
            <rFont val="Tahoma"/>
            <family val="2"/>
          </rPr>
          <t xml:space="preserve">
Škol sl. 2 ř. 0204.</t>
        </r>
      </text>
    </comment>
    <comment ref="L24" authorId="0">
      <text>
        <r>
          <rPr>
            <b/>
            <sz val="9"/>
            <rFont val="Tahoma"/>
            <family val="2"/>
          </rPr>
          <t>PŠ:</t>
        </r>
        <r>
          <rPr>
            <sz val="9"/>
            <rFont val="Tahoma"/>
            <family val="2"/>
          </rPr>
          <t xml:space="preserve">
Škol sl. 12 ř. 0204.</t>
        </r>
      </text>
    </comment>
    <comment ref="K25" authorId="0">
      <text>
        <r>
          <rPr>
            <b/>
            <sz val="9"/>
            <rFont val="Tahoma"/>
            <family val="2"/>
          </rPr>
          <t>PŠ:</t>
        </r>
        <r>
          <rPr>
            <sz val="9"/>
            <rFont val="Tahoma"/>
            <family val="2"/>
          </rPr>
          <t xml:space="preserve">
Škol sl. 2 ř. 0205.</t>
        </r>
      </text>
    </comment>
    <comment ref="L25" authorId="0">
      <text>
        <r>
          <rPr>
            <b/>
            <sz val="9"/>
            <rFont val="Tahoma"/>
            <family val="2"/>
          </rPr>
          <t>PŠ:</t>
        </r>
        <r>
          <rPr>
            <sz val="9"/>
            <rFont val="Tahoma"/>
            <family val="2"/>
          </rPr>
          <t xml:space="preserve">
Škol sl. 12 ř. 0205.</t>
        </r>
      </text>
    </comment>
    <comment ref="K26" authorId="0">
      <text>
        <r>
          <rPr>
            <b/>
            <sz val="9"/>
            <rFont val="Tahoma"/>
            <family val="2"/>
          </rPr>
          <t>PŠ:</t>
        </r>
        <r>
          <rPr>
            <sz val="9"/>
            <rFont val="Tahoma"/>
            <family val="2"/>
          </rPr>
          <t xml:space="preserve">
Škol sl. 2 ř. 0206.</t>
        </r>
      </text>
    </comment>
    <comment ref="L26" authorId="0">
      <text>
        <r>
          <rPr>
            <b/>
            <sz val="9"/>
            <rFont val="Tahoma"/>
            <family val="2"/>
          </rPr>
          <t>PŠ:</t>
        </r>
        <r>
          <rPr>
            <sz val="9"/>
            <rFont val="Tahoma"/>
            <family val="2"/>
          </rPr>
          <t xml:space="preserve">
Škol sl. 12 ř. 0206.</t>
        </r>
      </text>
    </comment>
    <comment ref="K27" authorId="0">
      <text>
        <r>
          <rPr>
            <b/>
            <sz val="9"/>
            <rFont val="Tahoma"/>
            <family val="2"/>
          </rPr>
          <t>PŠ:</t>
        </r>
        <r>
          <rPr>
            <sz val="9"/>
            <rFont val="Tahoma"/>
            <family val="2"/>
          </rPr>
          <t xml:space="preserve">
Škol sl. 2 ř. 0201.</t>
        </r>
      </text>
    </comment>
    <comment ref="L27" authorId="0">
      <text>
        <r>
          <rPr>
            <b/>
            <sz val="9"/>
            <rFont val="Tahoma"/>
            <family val="2"/>
          </rPr>
          <t>PŠ:</t>
        </r>
        <r>
          <rPr>
            <sz val="9"/>
            <rFont val="Tahoma"/>
            <family val="2"/>
          </rPr>
          <t xml:space="preserve">
Škol sl. 12 ř. 0201.</t>
        </r>
      </text>
    </comment>
    <comment ref="E28" authorId="0">
      <text>
        <r>
          <rPr>
            <b/>
            <sz val="9"/>
            <rFont val="Tahoma"/>
            <family val="2"/>
          </rPr>
          <t>PŠ:</t>
        </r>
        <r>
          <rPr>
            <sz val="9"/>
            <rFont val="Tahoma"/>
            <family val="2"/>
          </rPr>
          <t xml:space="preserve">
Škol sl. 2b ř. 0200.</t>
        </r>
      </text>
    </comment>
    <comment ref="F28" authorId="0">
      <text>
        <r>
          <rPr>
            <b/>
            <sz val="9"/>
            <rFont val="Tahoma"/>
            <family val="2"/>
          </rPr>
          <t>PŠ:</t>
        </r>
        <r>
          <rPr>
            <sz val="9"/>
            <rFont val="Tahoma"/>
            <family val="2"/>
          </rPr>
          <t xml:space="preserve">
Škol sl. 12b ř. 0200.</t>
        </r>
      </text>
    </comment>
    <comment ref="K28" authorId="0">
      <text>
        <r>
          <rPr>
            <b/>
            <sz val="9"/>
            <rFont val="Tahoma"/>
            <family val="2"/>
          </rPr>
          <t>PŠ:</t>
        </r>
        <r>
          <rPr>
            <sz val="9"/>
            <rFont val="Tahoma"/>
            <family val="2"/>
          </rPr>
          <t xml:space="preserve">
Škol sl. 2 ř. 0200.</t>
        </r>
      </text>
    </comment>
    <comment ref="L28" authorId="0">
      <text>
        <r>
          <rPr>
            <b/>
            <sz val="9"/>
            <rFont val="Tahoma"/>
            <family val="2"/>
          </rPr>
          <t>PŠ:</t>
        </r>
        <r>
          <rPr>
            <sz val="9"/>
            <rFont val="Tahoma"/>
            <family val="2"/>
          </rPr>
          <t xml:space="preserve">
Škol sl. 12 ř. 0200.</t>
        </r>
      </text>
    </comment>
    <comment ref="K29" authorId="0">
      <text>
        <r>
          <rPr>
            <b/>
            <sz val="9"/>
            <rFont val="Tahoma"/>
            <family val="2"/>
          </rPr>
          <t>PŠ:</t>
        </r>
        <r>
          <rPr>
            <sz val="9"/>
            <rFont val="Tahoma"/>
            <family val="2"/>
          </rPr>
          <t xml:space="preserve">
Škol sl. 2 ř. 0207.</t>
        </r>
      </text>
    </comment>
    <comment ref="L29" authorId="0">
      <text>
        <r>
          <rPr>
            <b/>
            <sz val="9"/>
            <rFont val="Tahoma"/>
            <family val="2"/>
          </rPr>
          <t>PŠ:</t>
        </r>
        <r>
          <rPr>
            <sz val="9"/>
            <rFont val="Tahoma"/>
            <family val="2"/>
          </rPr>
          <t xml:space="preserve">
Škol sl. 12 ř. 0207.</t>
        </r>
      </text>
    </comment>
    <comment ref="E33" authorId="0">
      <text>
        <r>
          <rPr>
            <b/>
            <sz val="9"/>
            <rFont val="Tahoma"/>
            <family val="2"/>
          </rPr>
          <t>PŠ:</t>
        </r>
        <r>
          <rPr>
            <sz val="9"/>
            <rFont val="Tahoma"/>
            <family val="2"/>
          </rPr>
          <t xml:space="preserve">
Škol sl. 2 ř. 0307.</t>
        </r>
      </text>
    </comment>
    <comment ref="F33" authorId="0">
      <text>
        <r>
          <rPr>
            <b/>
            <sz val="9"/>
            <rFont val="Tahoma"/>
            <family val="2"/>
          </rPr>
          <t>PŠ:</t>
        </r>
        <r>
          <rPr>
            <sz val="9"/>
            <rFont val="Tahoma"/>
            <family val="2"/>
          </rPr>
          <t xml:space="preserve">
Škol sl. 12 ř. 0307.</t>
        </r>
      </text>
    </comment>
    <comment ref="K33" authorId="0">
      <text>
        <r>
          <rPr>
            <b/>
            <sz val="9"/>
            <rFont val="Tahoma"/>
            <family val="2"/>
          </rPr>
          <t>PŠ:</t>
        </r>
        <r>
          <rPr>
            <sz val="9"/>
            <rFont val="Tahoma"/>
            <family val="2"/>
          </rPr>
          <t xml:space="preserve">
Škol sl. 2 ř. 0311.</t>
        </r>
      </text>
    </comment>
    <comment ref="L33" authorId="0">
      <text>
        <r>
          <rPr>
            <b/>
            <sz val="9"/>
            <rFont val="Tahoma"/>
            <family val="2"/>
          </rPr>
          <t>PŠ:</t>
        </r>
        <r>
          <rPr>
            <sz val="9"/>
            <rFont val="Tahoma"/>
            <family val="2"/>
          </rPr>
          <t xml:space="preserve">
Škol sl. 12 ř. 0311.</t>
        </r>
      </text>
    </comment>
  </commentList>
</comments>
</file>

<file path=xl/comments14.xml><?xml version="1.0" encoding="utf-8"?>
<comments xmlns="http://schemas.openxmlformats.org/spreadsheetml/2006/main">
  <authors>
    <author>PŠ</author>
    <author>POKUSNY UCET,ZAM,CIVT</author>
  </authors>
  <commentList>
    <comment ref="K8" authorId="0">
      <text>
        <r>
          <rPr>
            <b/>
            <sz val="9"/>
            <rFont val="Tahoma"/>
            <family val="2"/>
          </rPr>
          <t>PŠ:</t>
        </r>
        <r>
          <rPr>
            <sz val="9"/>
            <rFont val="Tahoma"/>
            <family val="2"/>
          </rPr>
          <t xml:space="preserve">
AÚČ 549 1320</t>
        </r>
      </text>
    </comment>
    <comment ref="K9" authorId="0">
      <text>
        <r>
          <rPr>
            <b/>
            <sz val="9"/>
            <rFont val="Tahoma"/>
            <family val="2"/>
          </rPr>
          <t>PŠ:</t>
        </r>
        <r>
          <rPr>
            <sz val="9"/>
            <rFont val="Tahoma"/>
            <family val="2"/>
          </rPr>
          <t xml:space="preserve">
AÚČ 549 1321</t>
        </r>
      </text>
    </comment>
    <comment ref="K10" authorId="0">
      <text>
        <r>
          <rPr>
            <b/>
            <sz val="9"/>
            <rFont val="Tahoma"/>
            <family val="2"/>
          </rPr>
          <t>PŠ:</t>
        </r>
        <r>
          <rPr>
            <sz val="9"/>
            <rFont val="Tahoma"/>
            <family val="2"/>
          </rPr>
          <t xml:space="preserve">
AÚČ 549 1322</t>
        </r>
      </text>
    </comment>
    <comment ref="K11" authorId="0">
      <text>
        <r>
          <rPr>
            <b/>
            <sz val="9"/>
            <rFont val="Tahoma"/>
            <family val="2"/>
          </rPr>
          <t>PŠ:</t>
        </r>
        <r>
          <rPr>
            <sz val="9"/>
            <rFont val="Tahoma"/>
            <family val="2"/>
          </rPr>
          <t xml:space="preserve">
AÚČ 549 1323</t>
        </r>
      </text>
    </comment>
    <comment ref="K12" authorId="0">
      <text>
        <r>
          <rPr>
            <b/>
            <sz val="9"/>
            <rFont val="Tahoma"/>
            <family val="2"/>
          </rPr>
          <t>PŠ:</t>
        </r>
        <r>
          <rPr>
            <sz val="9"/>
            <rFont val="Tahoma"/>
            <family val="2"/>
          </rPr>
          <t xml:space="preserve">
AÚČ 549 1324</t>
        </r>
      </text>
    </comment>
    <comment ref="K13" authorId="0">
      <text>
        <r>
          <rPr>
            <b/>
            <sz val="9"/>
            <rFont val="Tahoma"/>
            <family val="2"/>
          </rPr>
          <t>PŠ:</t>
        </r>
        <r>
          <rPr>
            <sz val="9"/>
            <rFont val="Tahoma"/>
            <family val="2"/>
          </rPr>
          <t xml:space="preserve">
AÚČ 549 1325</t>
        </r>
      </text>
    </comment>
    <comment ref="K15" authorId="0">
      <text>
        <r>
          <rPr>
            <b/>
            <sz val="9"/>
            <rFont val="Tahoma"/>
            <family val="2"/>
          </rPr>
          <t>PŠ:</t>
        </r>
        <r>
          <rPr>
            <sz val="9"/>
            <rFont val="Tahoma"/>
            <family val="2"/>
          </rPr>
          <t xml:space="preserve">
AÚČ 549 1326</t>
        </r>
      </text>
    </comment>
    <comment ref="K19" authorId="0">
      <text>
        <r>
          <rPr>
            <b/>
            <sz val="9"/>
            <rFont val="Tahoma"/>
            <family val="2"/>
          </rPr>
          <t>PŠ:</t>
        </r>
        <r>
          <rPr>
            <sz val="9"/>
            <rFont val="Tahoma"/>
            <family val="2"/>
          </rPr>
          <t xml:space="preserve">
AÚČ 549 1327</t>
        </r>
      </text>
    </comment>
    <comment ref="K23" authorId="0">
      <text>
        <r>
          <rPr>
            <b/>
            <sz val="9"/>
            <rFont val="Tahoma"/>
            <family val="2"/>
          </rPr>
          <t>PŠ:</t>
        </r>
        <r>
          <rPr>
            <sz val="9"/>
            <rFont val="Tahoma"/>
            <family val="2"/>
          </rPr>
          <t xml:space="preserve">
AÚČ 549 1328</t>
        </r>
      </text>
    </comment>
    <comment ref="K24" authorId="0">
      <text>
        <r>
          <rPr>
            <b/>
            <sz val="9"/>
            <rFont val="Tahoma"/>
            <family val="2"/>
          </rPr>
          <t>PŠ:</t>
        </r>
        <r>
          <rPr>
            <sz val="9"/>
            <rFont val="Tahoma"/>
            <family val="2"/>
          </rPr>
          <t xml:space="preserve">
AÚČ 549 1329</t>
        </r>
      </text>
    </comment>
    <comment ref="I24" authorId="1">
      <text>
        <r>
          <rPr>
            <sz val="9"/>
            <rFont val="Tahoma"/>
            <family val="2"/>
          </rPr>
          <t>600627 EPS Kč 26.000
600822 GEMCLIME Kč 331.500
500530 Řezno Konrád Kč 160.940</t>
        </r>
      </text>
    </comment>
    <comment ref="J24" authorId="1">
      <text>
        <r>
          <rPr>
            <sz val="9"/>
            <rFont val="Tahoma"/>
            <family val="2"/>
          </rPr>
          <t>500516 Velvysl. USA Kč 26.000</t>
        </r>
      </text>
    </comment>
    <comment ref="E24" authorId="1">
      <text>
        <r>
          <rPr>
            <sz val="9"/>
            <rFont val="Tahoma"/>
            <family val="2"/>
          </rPr>
          <t>100100
101112
101122</t>
        </r>
      </text>
    </comment>
    <comment ref="E9" authorId="1">
      <text>
        <r>
          <rPr>
            <sz val="9"/>
            <rFont val="Tahoma"/>
            <family val="2"/>
          </rPr>
          <t>101162 Kč 202.500
101152 Kč 150.450
101132 Kč 188.600</t>
        </r>
      </text>
    </comment>
    <comment ref="E10" authorId="1">
      <text>
        <r>
          <rPr>
            <sz val="9"/>
            <rFont val="Tahoma"/>
            <family val="2"/>
          </rPr>
          <t>101122</t>
        </r>
      </text>
    </comment>
    <comment ref="E13" authorId="1">
      <text>
        <r>
          <rPr>
            <sz val="9"/>
            <rFont val="Tahoma"/>
            <family val="2"/>
          </rPr>
          <t>100100
101162 Kč 109.000
101152 Kč 269.550
101132 Kč 225.230
101122 Kč 416.589
101112 Kč 173.626</t>
        </r>
      </text>
    </comment>
  </commentList>
</comments>
</file>

<file path=xl/comments21.xml><?xml version="1.0" encoding="utf-8"?>
<comments xmlns="http://schemas.openxmlformats.org/spreadsheetml/2006/main">
  <authors>
    <author>Šimůnek Petr</author>
    <author>PŠ</author>
  </authors>
  <commentList>
    <comment ref="E9" authorId="0">
      <text>
        <r>
          <rPr>
            <b/>
            <sz val="10"/>
            <rFont val="Tahoma"/>
            <family val="2"/>
          </rPr>
          <t>Šimůnek Petr:</t>
        </r>
        <r>
          <rPr>
            <sz val="10"/>
            <rFont val="Tahoma"/>
            <family val="2"/>
          </rPr>
          <t xml:space="preserve">
Do FÚUP nelze převádět účelově určené dary kapitálové.</t>
        </r>
      </text>
    </comment>
    <comment ref="F10" authorId="0">
      <text>
        <r>
          <rPr>
            <b/>
            <sz val="10"/>
            <rFont val="Tahoma"/>
            <family val="2"/>
          </rPr>
          <t>Šimůnek Petr:</t>
        </r>
        <r>
          <rPr>
            <sz val="10"/>
            <rFont val="Tahoma"/>
            <family val="2"/>
          </rPr>
          <t xml:space="preserve">
DAL 911 0502</t>
        </r>
      </text>
    </comment>
    <comment ref="D11" authorId="0">
      <text>
        <r>
          <rPr>
            <b/>
            <sz val="10"/>
            <rFont val="Tahoma"/>
            <family val="2"/>
          </rPr>
          <t>Šimůnek Petr:</t>
        </r>
        <r>
          <rPr>
            <sz val="10"/>
            <rFont val="Tahoma"/>
            <family val="2"/>
          </rPr>
          <t xml:space="preserve">
DAL 911 0576</t>
        </r>
      </text>
    </comment>
    <comment ref="E11" authorId="0">
      <text>
        <r>
          <rPr>
            <b/>
            <sz val="10"/>
            <rFont val="Tahoma"/>
            <family val="2"/>
          </rPr>
          <t>Šimůnek Petr:</t>
        </r>
        <r>
          <rPr>
            <sz val="10"/>
            <rFont val="Tahoma"/>
            <family val="2"/>
          </rPr>
          <t xml:space="preserve">
DAL 911 0577</t>
        </r>
      </text>
    </comment>
    <comment ref="D12" authorId="0">
      <text>
        <r>
          <rPr>
            <b/>
            <sz val="10"/>
            <rFont val="Tahoma"/>
            <family val="2"/>
          </rPr>
          <t>Šimůnek Petr:</t>
        </r>
        <r>
          <rPr>
            <sz val="10"/>
            <rFont val="Tahoma"/>
            <family val="2"/>
          </rPr>
          <t xml:space="preserve">
DAL 911 0578</t>
        </r>
      </text>
    </comment>
    <comment ref="D9" authorId="1">
      <text>
        <r>
          <rPr>
            <b/>
            <sz val="9"/>
            <rFont val="Tahoma"/>
            <family val="2"/>
          </rPr>
          <t>PŠ:</t>
        </r>
        <r>
          <rPr>
            <sz val="9"/>
            <rFont val="Tahoma"/>
            <family val="2"/>
          </rPr>
          <t xml:space="preserve">
DAL 911 0501</t>
        </r>
      </text>
    </comment>
  </commentList>
</comments>
</file>

<file path=xl/comments22.xml><?xml version="1.0" encoding="utf-8"?>
<comments xmlns="http://schemas.openxmlformats.org/spreadsheetml/2006/main">
  <authors>
    <author>PŠ</author>
  </authors>
  <commentList>
    <comment ref="C5" authorId="0">
      <text>
        <r>
          <rPr>
            <b/>
            <sz val="9"/>
            <rFont val="Tahoma"/>
            <family val="2"/>
          </rPr>
          <t>PŠ:</t>
        </r>
        <r>
          <rPr>
            <sz val="9"/>
            <rFont val="Tahoma"/>
            <family val="2"/>
          </rPr>
          <t xml:space="preserve">
MD 911 0302</t>
        </r>
      </text>
    </comment>
    <comment ref="C6" authorId="0">
      <text>
        <r>
          <rPr>
            <b/>
            <sz val="9"/>
            <rFont val="Tahoma"/>
            <family val="2"/>
          </rPr>
          <t>PŠ:</t>
        </r>
        <r>
          <rPr>
            <sz val="9"/>
            <rFont val="Tahoma"/>
            <family val="2"/>
          </rPr>
          <t xml:space="preserve">
MD 911 0303</t>
        </r>
      </text>
    </comment>
    <comment ref="C7" authorId="0">
      <text>
        <r>
          <rPr>
            <b/>
            <sz val="9"/>
            <rFont val="Tahoma"/>
            <family val="2"/>
          </rPr>
          <t>PŠ:</t>
        </r>
        <r>
          <rPr>
            <sz val="9"/>
            <rFont val="Tahoma"/>
            <family val="2"/>
          </rPr>
          <t xml:space="preserve">
MD 911 0304</t>
        </r>
      </text>
    </comment>
    <comment ref="C8" authorId="0">
      <text>
        <r>
          <rPr>
            <b/>
            <sz val="9"/>
            <rFont val="Tahoma"/>
            <family val="2"/>
          </rPr>
          <t>PŠ:</t>
        </r>
        <r>
          <rPr>
            <sz val="9"/>
            <rFont val="Tahoma"/>
            <family val="2"/>
          </rPr>
          <t xml:space="preserve">
MD 911 0305</t>
        </r>
      </text>
    </comment>
    <comment ref="C9" authorId="0">
      <text>
        <r>
          <rPr>
            <b/>
            <sz val="9"/>
            <rFont val="Tahoma"/>
            <family val="2"/>
          </rPr>
          <t>PŠ:</t>
        </r>
        <r>
          <rPr>
            <sz val="9"/>
            <rFont val="Tahoma"/>
            <family val="2"/>
          </rPr>
          <t xml:space="preserve">
MD 911 0306</t>
        </r>
      </text>
    </comment>
    <comment ref="C10" authorId="0">
      <text>
        <r>
          <rPr>
            <b/>
            <sz val="9"/>
            <rFont val="Tahoma"/>
            <family val="2"/>
          </rPr>
          <t>PŠ:</t>
        </r>
        <r>
          <rPr>
            <sz val="9"/>
            <rFont val="Tahoma"/>
            <family val="2"/>
          </rPr>
          <t xml:space="preserve">
MD 911 0307</t>
        </r>
      </text>
    </comment>
    <comment ref="C11" authorId="0">
      <text>
        <r>
          <rPr>
            <b/>
            <sz val="9"/>
            <rFont val="Tahoma"/>
            <family val="2"/>
          </rPr>
          <t>PŠ:</t>
        </r>
        <r>
          <rPr>
            <sz val="9"/>
            <rFont val="Tahoma"/>
            <family val="2"/>
          </rPr>
          <t xml:space="preserve">
MD 911 0308</t>
        </r>
      </text>
    </comment>
    <comment ref="C12" authorId="0">
      <text>
        <r>
          <rPr>
            <b/>
            <sz val="9"/>
            <rFont val="Tahoma"/>
            <family val="2"/>
          </rPr>
          <t>PŠ:</t>
        </r>
        <r>
          <rPr>
            <sz val="9"/>
            <rFont val="Tahoma"/>
            <family val="2"/>
          </rPr>
          <t xml:space="preserve">
MD 911 0310</t>
        </r>
      </text>
    </comment>
    <comment ref="C13" authorId="0">
      <text>
        <r>
          <rPr>
            <b/>
            <sz val="9"/>
            <rFont val="Tahoma"/>
            <family val="2"/>
          </rPr>
          <t>PŠ:</t>
        </r>
        <r>
          <rPr>
            <sz val="9"/>
            <rFont val="Tahoma"/>
            <family val="2"/>
          </rPr>
          <t xml:space="preserve">
MD 911 0311</t>
        </r>
      </text>
    </comment>
  </commentList>
</comments>
</file>

<file path=xl/comments7.xml><?xml version="1.0" encoding="utf-8"?>
<comments xmlns="http://schemas.openxmlformats.org/spreadsheetml/2006/main">
  <authors>
    <author>install</author>
    <author>Eco2</author>
    <author>POKUSNY UCET,ZAM,CIVT</author>
  </authors>
  <commentList>
    <comment ref="C18" authorId="0">
      <text>
        <r>
          <rPr>
            <b/>
            <sz val="9"/>
            <rFont val="Tahoma"/>
            <family val="2"/>
          </rPr>
          <t>pouze drobná změna názvu</t>
        </r>
        <r>
          <rPr>
            <sz val="9"/>
            <rFont val="Tahoma"/>
            <family val="2"/>
          </rPr>
          <t xml:space="preserve">
</t>
        </r>
      </text>
    </comment>
    <comment ref="D11" authorId="1">
      <text>
        <r>
          <rPr>
            <sz val="9"/>
            <rFont val="Tahoma"/>
            <family val="2"/>
          </rPr>
          <t>Středisko 100105
691-2310 krátkodob.pobyty kateg. E: 474.570 Kč
691-2313 stip.program MŠMT kateg.H: 163.728 Kč
691-2340 cest.nár, mezin.smlouvy: 9.971 Kč</t>
        </r>
      </text>
    </comment>
    <comment ref="D17" authorId="2">
      <text>
        <r>
          <rPr>
            <sz val="9"/>
            <rFont val="Tahoma"/>
            <family val="2"/>
          </rPr>
          <t xml:space="preserve">Dotace ukazatel D 1.212.966 Kč v tom: 
691-1310  zahr. stud 1 pol 1.000.366 Kč
691-1320 AKTION 1. část: 111.600 Kč
691-1330 CEEPUS 1. část: 101.000 Kč 
Další příjmy v průběhu roku:
691-1310 zahr. stud 730.055+1.258.488 Kč
691-1330 CEEPUS: 32.000 + 67.500 Kč
</t>
        </r>
      </text>
    </comment>
    <comment ref="E17" authorId="2">
      <text>
        <r>
          <rPr>
            <sz val="9"/>
            <rFont val="Tahoma"/>
            <family val="2"/>
          </rPr>
          <t>vratka
691-1310 zahr. stud:52.437 Kř
691-1320 AKTION Konrád (101106): 19.617 Kč</t>
        </r>
      </text>
    </comment>
    <comment ref="K11" authorId="2">
      <text>
        <r>
          <rPr>
            <sz val="9"/>
            <rFont val="Tahoma"/>
            <family val="2"/>
          </rPr>
          <t>691-2310 krátkodobé pobyty kateg. E: 57.352 Kč</t>
        </r>
      </text>
    </comment>
    <comment ref="K13" authorId="2">
      <text>
        <r>
          <rPr>
            <sz val="9"/>
            <rFont val="Tahoma"/>
            <family val="2"/>
          </rPr>
          <t>691-2500: 51.564,34 Kč</t>
        </r>
      </text>
    </comment>
  </commentList>
</comments>
</file>

<file path=xl/comments8.xml><?xml version="1.0" encoding="utf-8"?>
<comments xmlns="http://schemas.openxmlformats.org/spreadsheetml/2006/main">
  <authors>
    <author>Eco2</author>
    <author>POKUSNY UCET,ZAM,CIVT</author>
  </authors>
  <commentList>
    <comment ref="D28" authorId="0">
      <text>
        <r>
          <rPr>
            <sz val="9"/>
            <rFont val="Tahoma"/>
            <family val="2"/>
          </rPr>
          <t>SVšV: 5.326.000 Kč
GAUK: 10.838.000 Kč</t>
        </r>
      </text>
    </comment>
    <comment ref="D9" authorId="0">
      <text>
        <r>
          <rPr>
            <sz val="9"/>
            <rFont val="Tahoma"/>
            <family val="2"/>
          </rPr>
          <t>dotace na podporu vědy: 759.660 Kč
UNCE: 5.468.250 Kč
PRIMUS: 1.498.235 Kč
PROGRES: 40.504.801 Kč
bonifikace společných programů PROGRES: 2.185.405 Kč</t>
        </r>
      </text>
    </comment>
    <comment ref="L9" authorId="1">
      <text>
        <r>
          <rPr>
            <sz val="9"/>
            <rFont val="Tahoma"/>
            <family val="2"/>
          </rPr>
          <t>FUUP
691-3157 PRIMUS: 63.999,67 Kč
691-3158 PROGRES: 859.851,73 Kč</t>
        </r>
      </text>
    </comment>
    <comment ref="E28" authorId="1">
      <text>
        <r>
          <rPr>
            <sz val="9"/>
            <rFont val="Tahoma"/>
            <family val="2"/>
          </rPr>
          <t>vratka
691-3241 GAUK: 862.109,91 Kč
691-3242 ostatní: 158.578,19 Kč</t>
        </r>
      </text>
    </comment>
    <comment ref="D38" authorId="1">
      <text>
        <r>
          <rPr>
            <b/>
            <sz val="9"/>
            <rFont val="Tahoma"/>
            <family val="2"/>
          </rPr>
          <t xml:space="preserve">691-4010:
</t>
        </r>
        <r>
          <rPr>
            <sz val="9"/>
            <rFont val="Tahoma"/>
            <family val="2"/>
          </rPr>
          <t>400811 ZAKO: 3.406.000 Kč
400812 BVO: 1.746.000 Kč
včetně
400803 MV-GŔ HZS: 500.000 Kč 
(spoluřeš.)</t>
        </r>
      </text>
    </comment>
    <comment ref="E38" authorId="1">
      <text>
        <r>
          <rPr>
            <sz val="9"/>
            <rFont val="Tahoma"/>
            <family val="2"/>
          </rPr>
          <t>středisko 400812 (BVO)
vratka 65.000 Kč</t>
        </r>
      </text>
    </comment>
    <comment ref="L38" authorId="1">
      <text>
        <r>
          <rPr>
            <sz val="9"/>
            <rFont val="Tahoma"/>
            <family val="2"/>
          </rPr>
          <t>FUUP
400803 HZS: 15.429,59 Kč
400811 ZAKO: 145.876,06 Kč
400812 BVO: 81.408,62 Kč
400883 HZS (NN): 2.612,36 Kč
400891 ZAKO (NN): 14.645,72 Kč
400892 BVO (NN): 2.080,95 Kč</t>
        </r>
      </text>
    </comment>
    <comment ref="D49" authorId="1">
      <text>
        <r>
          <rPr>
            <b/>
            <sz val="9"/>
            <rFont val="Tahoma"/>
            <family val="0"/>
          </rPr>
          <t>691-7100</t>
        </r>
      </text>
    </comment>
    <comment ref="D55" authorId="1">
      <text>
        <r>
          <rPr>
            <b/>
            <sz val="9"/>
            <rFont val="Tahoma"/>
            <family val="0"/>
          </rPr>
          <t>691-0720</t>
        </r>
      </text>
    </comment>
  </commentList>
</comments>
</file>

<file path=xl/sharedStrings.xml><?xml version="1.0" encoding="utf-8"?>
<sst xmlns="http://schemas.openxmlformats.org/spreadsheetml/2006/main" count="1916" uniqueCount="1127">
  <si>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30"/>
        <rFont val="Calibri"/>
        <family val="2"/>
      </rPr>
      <t xml:space="preserve"> [na UK AÚČ 602 1331 a 602 6331]</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</si>
  <si>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30"/>
        <rFont val="Calibri"/>
        <family val="2"/>
      </rPr>
      <t>[na UK AÚČ 602 1332 a 602 6332]</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</si>
  <si>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30"/>
        <rFont val="Calibri"/>
        <family val="2"/>
      </rPr>
      <t>[na UK AÚČ 602 1333 a 602 6333]</t>
    </r>
  </si>
  <si>
    <r>
      <rPr>
        <sz val="8"/>
        <color indexed="8"/>
        <rFont val="Calibri"/>
        <family val="2"/>
      </rPr>
      <t>(5)</t>
    </r>
    <r>
      <rPr>
        <b/>
        <sz val="10"/>
        <color indexed="8"/>
        <rFont val="Calibri"/>
        <family val="2"/>
      </rPr>
      <t xml:space="preserve"> Konzultace a poradenství </t>
    </r>
    <r>
      <rPr>
        <sz val="10"/>
        <color indexed="8"/>
        <rFont val="Calibri"/>
        <family val="2"/>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30"/>
        <rFont val="Calibri"/>
        <family val="2"/>
      </rPr>
      <t>[na UK AÚČ 602 1334 a 602 6334]</t>
    </r>
  </si>
  <si>
    <t>úplata za vzdělávání v mezinárodně uznávaném kursu (§ 60a)</t>
  </si>
  <si>
    <t>úplata za používání zařízení pro přípravu k rigor. zk. (§ 46; 5)</t>
  </si>
  <si>
    <t>poplatek za úkony spojené s rigorózní zkouškou (§ 46; 5)</t>
  </si>
  <si>
    <t>Tabulka 8   Pracovníci a mzdové prostředky</t>
  </si>
  <si>
    <t>mzdy (7)</t>
  </si>
  <si>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</si>
  <si>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z toho příděl ze zisku</t>
  </si>
  <si>
    <t>Údaje v podbarvených polích se načtou automaticky z vyplněných tabulek 11.a až 11.g</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</si>
  <si>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</si>
  <si>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</si>
  <si>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</si>
  <si>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</si>
  <si>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</si>
  <si>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</si>
  <si>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</si>
  <si>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</si>
  <si>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</si>
  <si>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</si>
  <si>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Specifický vysokoškolský výzkum</t>
  </si>
  <si>
    <t xml:space="preserve">     Velké infrastruktury</t>
  </si>
  <si>
    <t xml:space="preserve">     IP na dlouh. koncepční rozvoj výzk. organizací</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</si>
  <si>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</si>
  <si>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</si>
  <si>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</si>
  <si>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</si>
  <si>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</si>
  <si>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</si>
  <si>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</si>
  <si>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t>
  </si>
  <si>
    <t>Součást VVŠ</t>
  </si>
  <si>
    <t>hlavní činnost</t>
  </si>
  <si>
    <t>doplňková (hospodářská) činnost</t>
  </si>
  <si>
    <t>Náklady celkem včetně vnitroorganizačních nákladů</t>
  </si>
  <si>
    <t>Výnosy celkem včetně vnitroorganizačních výnosů</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</si>
  <si>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</si>
  <si>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rPr>
      <t>(ř.2+ř.27)</t>
    </r>
  </si>
  <si>
    <r>
      <t xml:space="preserve">získané přes kapitolu MŠMT  </t>
    </r>
    <r>
      <rPr>
        <sz val="8"/>
        <rFont val="Calibri"/>
        <family val="2"/>
      </rPr>
      <t>(ř.4+ř.7)</t>
    </r>
  </si>
  <si>
    <r>
      <t xml:space="preserve">dotace na programy strukturálních fondů </t>
    </r>
    <r>
      <rPr>
        <sz val="8"/>
        <rFont val="Calibri"/>
        <family val="2"/>
      </rPr>
      <t xml:space="preserve">(3) </t>
    </r>
    <r>
      <rPr>
        <sz val="8"/>
        <rFont val="Calibri"/>
        <family val="2"/>
      </rPr>
      <t xml:space="preserve"> (ř.5+ř.6)</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</si>
  <si>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</si>
  <si>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</si>
  <si>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</si>
  <si>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</si>
  <si>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</si>
  <si>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</si>
  <si>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</si>
  <si>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dotace ostatní  </t>
    </r>
    <r>
      <rPr>
        <sz val="8"/>
        <rFont val="Calibri"/>
        <family val="2"/>
      </rPr>
      <t>(ř.25+ř.26)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</si>
  <si>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</si>
  <si>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</si>
  <si>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</si>
  <si>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</si>
  <si>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</si>
  <si>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</si>
  <si>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</si>
  <si>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</si>
  <si>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</si>
  <si>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</si>
  <si>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</si>
  <si>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</si>
  <si>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na programy strukturálních fondů </t>
    </r>
    <r>
      <rPr>
        <sz val="8"/>
        <rFont val="Calibri"/>
        <family val="2"/>
      </rPr>
      <t>(ř.5+ř.15+ř.22)</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</si>
  <si>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</si>
  <si>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</si>
  <si>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</si>
  <si>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dotace na programy strukturálních fondů</t>
    </r>
    <r>
      <rPr>
        <sz val="8"/>
        <rFont val="Calibri"/>
        <family val="2"/>
      </rPr>
      <t xml:space="preserve">  (ř.6+ř.16+ř.23)</t>
    </r>
  </si>
  <si>
    <r>
      <t xml:space="preserve">dotace ostatní </t>
    </r>
    <r>
      <rPr>
        <sz val="8"/>
        <rFont val="Calibri"/>
        <family val="2"/>
      </rPr>
      <t xml:space="preserve"> (ř.12+ř.19+ř.26)</t>
    </r>
  </si>
  <si>
    <t>A</t>
  </si>
  <si>
    <t>A.1</t>
  </si>
  <si>
    <t>A.2</t>
  </si>
  <si>
    <t>A.3</t>
  </si>
  <si>
    <t>A.4</t>
  </si>
  <si>
    <t>B</t>
  </si>
  <si>
    <t>C.1</t>
  </si>
  <si>
    <t>C.2</t>
  </si>
  <si>
    <t>C.3</t>
  </si>
  <si>
    <t>C.4</t>
  </si>
  <si>
    <t>D.1</t>
  </si>
  <si>
    <t>D.2</t>
  </si>
  <si>
    <t>D.3</t>
  </si>
  <si>
    <t>E</t>
  </si>
  <si>
    <r>
      <t xml:space="preserve">Tržby  za vlastní služby </t>
    </r>
    <r>
      <rPr>
        <sz val="8"/>
        <rFont val="Calibri"/>
        <family val="2"/>
      </rPr>
      <t>(6)</t>
    </r>
  </si>
  <si>
    <r>
      <t xml:space="preserve">Transfer znalostí </t>
    </r>
    <r>
      <rPr>
        <sz val="8"/>
        <rFont val="Calibri"/>
        <family val="2"/>
      </rPr>
      <t>(1)</t>
    </r>
  </si>
  <si>
    <r>
      <t xml:space="preserve">prostory </t>
    </r>
    <r>
      <rPr>
        <sz val="8"/>
        <rFont val="Calibri"/>
        <family val="2"/>
      </rPr>
      <t>(7)</t>
    </r>
  </si>
  <si>
    <r>
      <t xml:space="preserve">veřejné prostředky ze zahraničí (získané přímo VVŠ)   </t>
    </r>
    <r>
      <rPr>
        <sz val="8"/>
        <rFont val="Calibri"/>
        <family val="2"/>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</si>
  <si>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</si>
  <si>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</si>
  <si>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</si>
  <si>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</si>
  <si>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</si>
  <si>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Ministerstvo vnitra</t>
  </si>
  <si>
    <t xml:space="preserve">     Česká rozvojová agentura</t>
  </si>
  <si>
    <t xml:space="preserve">          obce a městské části</t>
  </si>
  <si>
    <t xml:space="preserve">          Kraje a MHMP</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</si>
  <si>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</si>
  <si>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z toho zajištěno spoluřešit.</t>
    </r>
    <r>
      <rPr>
        <sz val="8"/>
        <color indexed="8"/>
        <rFont val="Calibri"/>
        <family val="2"/>
      </rPr>
      <t xml:space="preserve"> (5)</t>
    </r>
  </si>
  <si>
    <r>
      <t xml:space="preserve">Ostatní použité neveřejné zdroje </t>
    </r>
    <r>
      <rPr>
        <sz val="8"/>
        <color indexed="8"/>
        <rFont val="Calibri"/>
        <family val="2"/>
      </rPr>
      <t>(7)</t>
    </r>
  </si>
  <si>
    <r>
      <t xml:space="preserve">použité </t>
    </r>
    <r>
      <rPr>
        <sz val="8"/>
        <color indexed="8"/>
        <rFont val="Calibri"/>
        <family val="2"/>
      </rPr>
      <t>(3)</t>
    </r>
  </si>
  <si>
    <t xml:space="preserve">          Ministerstvo zdravotnictví</t>
  </si>
  <si>
    <t xml:space="preserve">          Ministerstvo kultury</t>
  </si>
  <si>
    <t xml:space="preserve">          Ministerstvo zahraničních věcí</t>
  </si>
  <si>
    <t xml:space="preserve">          Ministerstvo pro místní rozvoj</t>
  </si>
  <si>
    <t xml:space="preserve">          Ministerstvo vnitra</t>
  </si>
  <si>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</si>
  <si>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rPr>
      <t>(2)</t>
    </r>
  </si>
  <si>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</si>
  <si>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rPr>
        <sz val="8"/>
        <color indexed="8"/>
        <rFont val="Calibri"/>
        <family val="2"/>
      </rPr>
      <t>(7)</t>
    </r>
    <r>
      <rPr>
        <sz val="10"/>
        <color indexed="8"/>
        <rFont val="Calibri"/>
        <family val="2"/>
      </rPr>
      <t xml:space="preserve"> Lze vyplnit, pokud se nejedná o poslední rok projektu.</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</si>
  <si>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</si>
  <si>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</si>
  <si>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</si>
  <si>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</si>
  <si>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</si>
  <si>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</si>
  <si>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</si>
  <si>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</si>
  <si>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</si>
  <si>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</si>
  <si>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</si>
  <si>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</si>
  <si>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</si>
  <si>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</si>
  <si>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</si>
  <si>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</si>
  <si>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</si>
  <si>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</si>
  <si>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</si>
  <si>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</si>
  <si>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</si>
  <si>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</si>
  <si>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</si>
  <si>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</si>
  <si>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</si>
  <si>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</si>
  <si>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</si>
  <si>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</si>
  <si>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</si>
  <si>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</si>
  <si>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</si>
  <si>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</si>
  <si>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</si>
  <si>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</si>
  <si>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</si>
  <si>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</si>
  <si>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</si>
  <si>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</si>
  <si>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</si>
  <si>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</si>
  <si>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</si>
  <si>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</si>
  <si>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</si>
  <si>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</si>
  <si>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</si>
  <si>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</si>
  <si>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</si>
  <si>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</si>
  <si>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</si>
  <si>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</si>
  <si>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</si>
  <si>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</si>
  <si>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</si>
  <si>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</si>
  <si>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</si>
  <si>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</si>
  <si>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</si>
  <si>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</si>
  <si>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</si>
  <si>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</si>
  <si>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</si>
  <si>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</si>
  <si>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</si>
  <si>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</si>
  <si>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</si>
  <si>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</si>
  <si>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</si>
  <si>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</si>
  <si>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Ostatní kapitoly státního rozpočtu (ministerstva, agentury)</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</si>
  <si>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</si>
  <si>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</si>
  <si>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</si>
  <si>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</si>
  <si>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</si>
  <si>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</si>
  <si>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</si>
  <si>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</si>
  <si>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</si>
  <si>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</si>
  <si>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</si>
  <si>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</si>
  <si>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</si>
  <si>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</si>
  <si>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</si>
  <si>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</si>
  <si>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</si>
  <si>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</si>
  <si>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</si>
  <si>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</si>
  <si>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</si>
  <si>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</si>
  <si>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</si>
  <si>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</si>
  <si>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</si>
  <si>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</si>
  <si>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</si>
  <si>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</si>
  <si>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</si>
  <si>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</si>
  <si>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</si>
  <si>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</si>
  <si>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</si>
  <si>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</si>
  <si>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</si>
  <si>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</si>
  <si>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</si>
  <si>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</si>
  <si>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</si>
  <si>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</si>
  <si>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</si>
  <si>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</si>
  <si>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</si>
  <si>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</si>
  <si>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</si>
  <si>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</si>
  <si>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</si>
  <si>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</si>
  <si>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</si>
  <si>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</si>
  <si>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</si>
  <si>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</si>
  <si>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</si>
  <si>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</si>
  <si>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</si>
  <si>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</si>
  <si>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</si>
  <si>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</si>
  <si>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</si>
  <si>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</si>
  <si>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</si>
  <si>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</si>
  <si>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</si>
  <si>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</si>
  <si>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</si>
  <si>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</si>
  <si>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</si>
  <si>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</si>
  <si>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</si>
  <si>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</si>
  <si>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</si>
  <si>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</si>
  <si>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</si>
  <si>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</si>
  <si>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</si>
  <si>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</si>
  <si>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</si>
  <si>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</si>
  <si>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</si>
  <si>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</si>
  <si>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</si>
  <si>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</si>
  <si>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</si>
  <si>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</si>
  <si>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</si>
  <si>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</si>
  <si>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</si>
  <si>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</si>
  <si>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</si>
  <si>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</si>
  <si>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</si>
  <si>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</si>
  <si>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</si>
  <si>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</si>
  <si>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</si>
  <si>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</si>
  <si>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</si>
  <si>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</si>
  <si>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</si>
  <si>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</si>
  <si>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</si>
  <si>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</si>
  <si>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</si>
  <si>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</si>
  <si>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</si>
  <si>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</si>
  <si>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</si>
  <si>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</si>
  <si>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</si>
  <si>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</si>
  <si>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</si>
  <si>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</si>
  <si>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</si>
  <si>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</si>
  <si>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</si>
  <si>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</si>
  <si>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</si>
  <si>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</si>
  <si>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</si>
  <si>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</si>
  <si>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</si>
  <si>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</si>
  <si>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</si>
  <si>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</si>
  <si>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</si>
  <si>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</si>
  <si>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</si>
  <si>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</si>
  <si>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</si>
  <si>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</si>
  <si>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</si>
  <si>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</si>
  <si>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</si>
  <si>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</si>
  <si>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</si>
  <si>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</si>
  <si>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</si>
  <si>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</si>
  <si>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</si>
  <si>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</si>
  <si>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</si>
  <si>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</si>
  <si>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</si>
  <si>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</si>
  <si>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</si>
  <si>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</si>
  <si>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</si>
  <si>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</si>
  <si>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</si>
  <si>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</si>
  <si>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</si>
  <si>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</si>
  <si>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</si>
  <si>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</si>
  <si>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</si>
  <si>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</si>
  <si>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</si>
  <si>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</si>
  <si>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</si>
  <si>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</si>
  <si>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</si>
  <si>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</si>
  <si>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</si>
  <si>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</si>
  <si>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</si>
  <si>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</si>
  <si>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</si>
  <si>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</si>
  <si>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</si>
  <si>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</si>
  <si>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</si>
  <si>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</si>
  <si>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</si>
  <si>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</si>
  <si>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</si>
  <si>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</si>
  <si>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</si>
  <si>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</si>
  <si>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</si>
  <si>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</si>
  <si>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</si>
  <si>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</si>
  <si>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</si>
  <si>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</si>
  <si>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</si>
  <si>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</si>
  <si>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</si>
  <si>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</si>
  <si>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</si>
  <si>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</si>
  <si>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</si>
  <si>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</si>
  <si>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</si>
  <si>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</si>
  <si>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</si>
  <si>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</si>
  <si>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</si>
  <si>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</si>
  <si>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</si>
  <si>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</si>
  <si>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</si>
  <si>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</si>
  <si>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</si>
  <si>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</si>
  <si>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</si>
  <si>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</si>
  <si>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</si>
  <si>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</si>
  <si>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</si>
  <si>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</si>
  <si>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</si>
  <si>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</si>
  <si>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</si>
  <si>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</si>
  <si>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</si>
  <si>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</si>
  <si>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</si>
  <si>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</si>
  <si>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</si>
  <si>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</si>
  <si>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</si>
  <si>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</si>
  <si>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</si>
  <si>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</si>
  <si>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</si>
  <si>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</si>
  <si>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</si>
  <si>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</si>
  <si>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</si>
  <si>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</si>
  <si>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</si>
  <si>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</si>
  <si>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</si>
  <si>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</si>
  <si>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</si>
  <si>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</si>
  <si>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</si>
  <si>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</si>
  <si>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</si>
  <si>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</si>
  <si>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</si>
  <si>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</si>
  <si>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</si>
  <si>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</si>
  <si>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</si>
  <si>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</si>
  <si>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</si>
  <si>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</si>
  <si>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</si>
  <si>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</si>
  <si>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</si>
  <si>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</si>
  <si>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</si>
  <si>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</si>
  <si>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</si>
  <si>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</si>
  <si>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</si>
  <si>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</si>
  <si>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</si>
  <si>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</si>
  <si>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</si>
  <si>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</si>
  <si>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</si>
  <si>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</si>
  <si>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</si>
  <si>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</si>
  <si>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</si>
  <si>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</si>
  <si>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</si>
  <si>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</si>
  <si>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</si>
  <si>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</si>
  <si>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</si>
  <si>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</si>
  <si>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</si>
  <si>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</si>
  <si>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</si>
  <si>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</si>
  <si>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</si>
  <si>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</si>
  <si>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</si>
  <si>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</si>
  <si>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</si>
  <si>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</si>
  <si>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</si>
  <si>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Vlastní prostředky</t>
  </si>
  <si>
    <t>Projekty ČR</t>
  </si>
  <si>
    <t>Projekty EU</t>
  </si>
  <si>
    <r>
      <t xml:space="preserve">od zaměstnanců </t>
    </r>
    <r>
      <rPr>
        <sz val="8"/>
        <rFont val="Calibri"/>
        <family val="2"/>
      </rPr>
      <t>(2)</t>
    </r>
  </si>
  <si>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</si>
  <si>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</si>
  <si>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</si>
  <si>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</si>
  <si>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</si>
  <si>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</si>
  <si>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</si>
  <si>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</si>
  <si>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</si>
  <si>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</si>
  <si>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</si>
  <si>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</si>
  <si>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</si>
  <si>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</si>
  <si>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</si>
  <si>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</si>
  <si>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</si>
  <si>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</si>
  <si>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</si>
  <si>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</si>
  <si>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</si>
  <si>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</si>
  <si>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</si>
  <si>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</si>
  <si>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</si>
  <si>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</si>
  <si>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</si>
  <si>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</si>
  <si>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</si>
  <si>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</si>
  <si>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</si>
  <si>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</si>
  <si>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</si>
  <si>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</si>
  <si>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</si>
  <si>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</si>
  <si>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</si>
  <si>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</si>
  <si>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</si>
  <si>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</si>
  <si>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</si>
  <si>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</si>
  <si>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</si>
  <si>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</si>
  <si>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</si>
  <si>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</si>
  <si>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</si>
  <si>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</si>
  <si>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</si>
  <si>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</si>
  <si>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</si>
  <si>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</si>
  <si>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</si>
  <si>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</si>
  <si>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</si>
  <si>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</si>
  <si>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</si>
  <si>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</si>
  <si>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</si>
  <si>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</si>
  <si>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</si>
  <si>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</si>
  <si>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</si>
  <si>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</si>
  <si>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</si>
  <si>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</si>
  <si>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</si>
  <si>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</si>
  <si>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</si>
  <si>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</si>
  <si>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</si>
  <si>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</si>
  <si>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</si>
  <si>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</si>
  <si>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</si>
  <si>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</si>
  <si>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</si>
  <si>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</si>
  <si>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</si>
  <si>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</si>
  <si>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</si>
  <si>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</si>
  <si>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</si>
  <si>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</si>
  <si>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</si>
  <si>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</si>
  <si>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</si>
  <si>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</si>
  <si>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</si>
  <si>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</si>
  <si>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</si>
  <si>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</si>
  <si>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</si>
  <si>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</si>
  <si>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</si>
  <si>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</si>
  <si>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</si>
  <si>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</si>
  <si>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</si>
  <si>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</si>
  <si>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</si>
  <si>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</si>
  <si>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</si>
  <si>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</si>
  <si>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</si>
  <si>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</si>
  <si>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</si>
  <si>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 hlavní činnosti</t>
  </si>
  <si>
    <t>v doplňkové činnosti</t>
  </si>
  <si>
    <t xml:space="preserve">od studentů </t>
  </si>
  <si>
    <t>od cizích strávníků</t>
  </si>
  <si>
    <t>od cizích ubytovaných</t>
  </si>
  <si>
    <t xml:space="preserve">z dotace MŠMT </t>
  </si>
  <si>
    <t>sl. 1</t>
  </si>
  <si>
    <t>sl. 2</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</si>
  <si>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</si>
  <si>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</si>
  <si>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</si>
  <si>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</si>
  <si>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</si>
  <si>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</si>
  <si>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</si>
  <si>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</si>
  <si>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</si>
  <si>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</si>
  <si>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</si>
  <si>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</si>
  <si>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</si>
  <si>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</si>
  <si>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</si>
  <si>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</si>
  <si>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</si>
  <si>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</si>
  <si>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</si>
  <si>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</si>
  <si>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</si>
  <si>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</si>
  <si>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</si>
  <si>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</si>
  <si>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</si>
  <si>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</si>
  <si>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</si>
  <si>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</si>
  <si>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</si>
  <si>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</si>
  <si>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</si>
  <si>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</si>
  <si>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</si>
  <si>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</si>
  <si>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</si>
  <si>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</si>
  <si>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</si>
  <si>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</si>
  <si>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</si>
  <si>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</si>
  <si>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</si>
  <si>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</si>
  <si>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</si>
  <si>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</si>
  <si>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</si>
  <si>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</si>
  <si>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</si>
  <si>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</si>
  <si>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</si>
  <si>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</si>
  <si>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</si>
  <si>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</si>
  <si>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</si>
  <si>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</si>
  <si>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</si>
  <si>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</si>
  <si>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t>sl.  3</t>
  </si>
  <si>
    <t>sl. 4</t>
  </si>
  <si>
    <r>
      <t xml:space="preserve">účet / součet </t>
    </r>
    <r>
      <rPr>
        <sz val="8"/>
        <rFont val="Calibri"/>
        <family val="2"/>
      </rPr>
      <t>(2)</t>
    </r>
  </si>
  <si>
    <t xml:space="preserve">                     7.Závazky k institucím sociálního zabezpečení a veřejného zdravotního pojištění</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</si>
  <si>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</si>
  <si>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</si>
  <si>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</si>
  <si>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</si>
  <si>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</si>
  <si>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</si>
  <si>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</si>
  <si>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</si>
  <si>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</si>
  <si>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</si>
  <si>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</si>
  <si>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</si>
  <si>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</si>
  <si>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</si>
  <si>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</si>
  <si>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</si>
  <si>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</si>
  <si>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</si>
  <si>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</si>
  <si>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</si>
  <si>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</si>
  <si>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</si>
  <si>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</si>
  <si>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</si>
  <si>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</si>
  <si>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</si>
  <si>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</si>
  <si>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</si>
  <si>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</si>
  <si>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</si>
  <si>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</si>
  <si>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</si>
  <si>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</si>
  <si>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</si>
  <si>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</si>
  <si>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</si>
  <si>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</si>
  <si>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</si>
  <si>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r>
      <t xml:space="preserve">Příjmy z licenčních smluv </t>
    </r>
    <r>
      <rPr>
        <sz val="8"/>
        <rFont val="Calibri"/>
        <family val="2"/>
      </rPr>
      <t>(2)</t>
    </r>
  </si>
  <si>
    <r>
      <t xml:space="preserve">Příjmy ze smluvního výzkumu </t>
    </r>
    <r>
      <rPr>
        <sz val="8"/>
        <rFont val="Calibri"/>
        <family val="2"/>
      </rPr>
      <t>(3)</t>
    </r>
  </si>
  <si>
    <t>stav k 1.1.</t>
  </si>
  <si>
    <t>stav k 31.12.</t>
  </si>
  <si>
    <r>
      <t xml:space="preserve">Konzultace a poradenství </t>
    </r>
    <r>
      <rPr>
        <sz val="8"/>
        <rFont val="Calibri"/>
        <family val="2"/>
      </rPr>
      <t>(5)</t>
    </r>
  </si>
  <si>
    <r>
      <t xml:space="preserve">Placené vzdělávací kurzy pro zaměstnance subjektů aplikační sféry </t>
    </r>
    <r>
      <rPr>
        <sz val="8"/>
        <rFont val="Calibri"/>
        <family val="2"/>
      </rPr>
      <t>(4)</t>
    </r>
  </si>
  <si>
    <t>Zdroje</t>
  </si>
  <si>
    <t>hlavní + doplňková (hospodářská) činnost</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</si>
  <si>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</si>
  <si>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</si>
  <si>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</si>
  <si>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</si>
  <si>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</si>
  <si>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</si>
  <si>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</si>
  <si>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</si>
  <si>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</si>
  <si>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</si>
  <si>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</si>
  <si>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</si>
  <si>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</si>
  <si>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</si>
  <si>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</si>
  <si>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</si>
  <si>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</si>
  <si>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</si>
  <si>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</si>
  <si>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</si>
  <si>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</si>
  <si>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</si>
  <si>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</si>
  <si>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</si>
  <si>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</si>
  <si>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</si>
  <si>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</si>
  <si>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</si>
  <si>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</si>
  <si>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</si>
  <si>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</si>
  <si>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</si>
  <si>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</si>
  <si>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</si>
  <si>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</si>
  <si>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</si>
  <si>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</si>
  <si>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</si>
  <si>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</si>
  <si>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S</t>
  </si>
  <si>
    <t>Sociální stipendia</t>
  </si>
  <si>
    <t>U</t>
  </si>
  <si>
    <t>Ubytovací stipendia</t>
  </si>
  <si>
    <t>I</t>
  </si>
  <si>
    <t>J</t>
  </si>
  <si>
    <t>Dotace na ubytování a stravování</t>
  </si>
  <si>
    <r>
      <t>poskytnuté</t>
    </r>
    <r>
      <rPr>
        <sz val="8"/>
        <color indexed="8"/>
        <rFont val="Calibri"/>
        <family val="2"/>
      </rPr>
      <t xml:space="preserve"> (2)</t>
    </r>
  </si>
  <si>
    <r>
      <t>použité</t>
    </r>
    <r>
      <rPr>
        <sz val="8"/>
        <color indexed="8"/>
        <rFont val="Calibri"/>
        <family val="2"/>
      </rPr>
      <t xml:space="preserve"> (3)</t>
    </r>
  </si>
  <si>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</si>
  <si>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</si>
  <si>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</si>
  <si>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</si>
  <si>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</si>
  <si>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</si>
  <si>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</si>
  <si>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</si>
  <si>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</si>
  <si>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</si>
  <si>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</si>
  <si>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</si>
  <si>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</si>
  <si>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</si>
  <si>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</si>
  <si>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</si>
  <si>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rPr>
      <t>(získané přímo VVŠ)</t>
    </r>
  </si>
  <si>
    <t>j=f+i</t>
  </si>
  <si>
    <r>
      <t>Vlastní použité</t>
    </r>
    <r>
      <rPr>
        <sz val="8"/>
        <color indexed="8"/>
        <rFont val="Calibri"/>
        <family val="2"/>
      </rPr>
      <t xml:space="preserve"> (3)</t>
    </r>
  </si>
  <si>
    <t>f**</t>
  </si>
  <si>
    <r>
      <t xml:space="preserve">poskytnuté </t>
    </r>
    <r>
      <rPr>
        <sz val="8"/>
        <color indexed="8"/>
        <rFont val="Calibri"/>
        <family val="2"/>
      </rPr>
      <t>(3)</t>
    </r>
  </si>
  <si>
    <r>
      <t xml:space="preserve">použité </t>
    </r>
    <r>
      <rPr>
        <sz val="8"/>
        <color indexed="8"/>
        <rFont val="Calibri"/>
        <family val="2"/>
      </rPr>
      <t>(4)</t>
    </r>
  </si>
  <si>
    <r>
      <t>VaV z národních zdrojů</t>
    </r>
    <r>
      <rPr>
        <sz val="8"/>
        <rFont val="Calibri"/>
        <family val="2"/>
      </rPr>
      <t xml:space="preserve"> (2)</t>
    </r>
  </si>
  <si>
    <r>
      <t xml:space="preserve">Počet pracovníků </t>
    </r>
    <r>
      <rPr>
        <sz val="8"/>
        <rFont val="Calibri"/>
        <family val="2"/>
      </rPr>
      <t>(3)</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</si>
  <si>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</si>
  <si>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</si>
  <si>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</si>
  <si>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</si>
  <si>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</si>
  <si>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</si>
  <si>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</si>
  <si>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</si>
  <si>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r>
      <rPr>
        <sz val="8"/>
        <rFont val="Calibri"/>
        <family val="2"/>
      </rPr>
      <t xml:space="preserve">(5)  </t>
    </r>
    <r>
      <rPr>
        <sz val="10"/>
        <rFont val="Calibri"/>
        <family val="2"/>
      </rPr>
      <t>Součtová hodnota této tabulky se musí rovnat údaji uvedeném v tabulce 5, ř.10.</t>
    </r>
  </si>
  <si>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</si>
  <si>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</si>
  <si>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rPr>
      <t>(2)</t>
    </r>
  </si>
  <si>
    <r>
      <t>řádek</t>
    </r>
    <r>
      <rPr>
        <sz val="9"/>
        <rFont val="Calibri"/>
        <family val="2"/>
      </rPr>
      <t xml:space="preserve"> </t>
    </r>
    <r>
      <rPr>
        <sz val="8"/>
        <rFont val="Calibri"/>
        <family val="2"/>
      </rPr>
      <t>(3)</t>
    </r>
  </si>
  <si>
    <t xml:space="preserve">       dotace spojené s programy reprodukce majetku</t>
  </si>
  <si>
    <t xml:space="preserve">       příspěvek</t>
  </si>
  <si>
    <t xml:space="preserve">       ostatní dotace</t>
  </si>
  <si>
    <r>
      <t xml:space="preserve"> v tom: </t>
    </r>
    <r>
      <rPr>
        <b/>
        <sz val="10"/>
        <rFont val="Calibri"/>
        <family val="2"/>
      </rPr>
      <t xml:space="preserve">1. prostředky plynoucí přes (z) veřejné rozpočty ČR   </t>
    </r>
    <r>
      <rPr>
        <b/>
        <sz val="8"/>
        <rFont val="Calibri"/>
        <family val="2"/>
      </rPr>
      <t>(ř.3+ř.13+ř.20)</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</si>
  <si>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</si>
  <si>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</si>
  <si>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</si>
  <si>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</si>
  <si>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</si>
  <si>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t>d=a+b+c</t>
  </si>
  <si>
    <r>
      <t xml:space="preserve">od zaměst-  nanců </t>
    </r>
    <r>
      <rPr>
        <sz val="8"/>
        <rFont val="Calibri"/>
        <family val="2"/>
      </rPr>
      <t>(2)</t>
    </r>
  </si>
  <si>
    <r>
      <t xml:space="preserve">ostatní </t>
    </r>
    <r>
      <rPr>
        <sz val="8"/>
        <rFont val="Calibri"/>
        <family val="2"/>
      </rPr>
      <t>(3)</t>
    </r>
  </si>
  <si>
    <r>
      <rPr>
        <sz val="8"/>
        <rFont val="Calibri"/>
        <family val="2"/>
      </rPr>
      <t>(1)</t>
    </r>
    <r>
      <rPr>
        <sz val="10"/>
        <rFont val="Calibri"/>
        <family val="2"/>
      </rPr>
      <t xml:space="preserve"> Jedná se o poplatky definované v odst. 3 a 4 - § 58 zákona č. 111/1998 Sb.</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</si>
  <si>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</si>
  <si>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</si>
  <si>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</si>
  <si>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</si>
  <si>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</si>
  <si>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</si>
  <si>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</si>
  <si>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</si>
  <si>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rFont val="Calibri"/>
        <family val="2"/>
      </rPr>
      <t>(1)</t>
    </r>
    <r>
      <rPr>
        <sz val="10"/>
        <rFont val="Calibri"/>
        <family val="2"/>
      </rPr>
      <t xml:space="preserve"> Údaje budou vyplněny v souladu s účetní evidencí vysoké školy.</t>
    </r>
  </si>
  <si>
    <t xml:space="preserve">     Ministerstvo zemědělství</t>
  </si>
  <si>
    <t xml:space="preserve">          Ministerstvo zemědělství</t>
  </si>
  <si>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</si>
  <si>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Dům zahraniční spolupráce</t>
  </si>
  <si>
    <r>
      <t xml:space="preserve">         </t>
    </r>
    <r>
      <rPr>
        <i/>
        <sz val="10"/>
        <color indexed="8"/>
        <rFont val="Calibri"/>
        <family val="2"/>
      </rPr>
      <t>v tom: Rámcové programy</t>
    </r>
  </si>
  <si>
    <t xml:space="preserve">                      Mobilita výzkumných pracovníků  </t>
  </si>
  <si>
    <t xml:space="preserve">                                EUPRO II (LE)</t>
  </si>
  <si>
    <t xml:space="preserve">                                INGO  II (LG)                                  </t>
  </si>
  <si>
    <t xml:space="preserve">                     v tom: COST(LD)</t>
  </si>
  <si>
    <t xml:space="preserve">     Ministerstva</t>
  </si>
  <si>
    <r>
      <rPr>
        <sz val="8"/>
        <color indexed="8"/>
        <rFont val="Calibri"/>
        <family val="2"/>
      </rPr>
      <t>(6)</t>
    </r>
    <r>
      <rPr>
        <sz val="10"/>
        <color indexed="8"/>
        <rFont val="Calibri"/>
        <family val="2"/>
      </rPr>
      <t xml:space="preserve"> Uvedou se prostředky, které byly převedeny k řešení projektů/aktivit ostatním spoluřešitelům externím -mimo UK.</t>
    </r>
  </si>
  <si>
    <r>
      <rPr>
        <sz val="8"/>
        <color indexed="8"/>
        <rFont val="Calibri"/>
        <family val="2"/>
      </rPr>
      <t>(5)</t>
    </r>
    <r>
      <rPr>
        <sz val="10"/>
        <color indexed="8"/>
        <rFont val="Calibri"/>
        <family val="2"/>
      </rPr>
      <t xml:space="preserve"> Uvedou se prostředky, které byly převedeny k řešení projektů/aktivit ostatním spoluřešitelům externím mimo UK.</t>
    </r>
  </si>
  <si>
    <t xml:space="preserve">Identifikační číslo EDS </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</si>
  <si>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</si>
  <si>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</si>
  <si>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</si>
  <si>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</si>
  <si>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</si>
  <si>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</si>
  <si>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vystavení opisu dokladu vyhotoveného z archiválií</t>
  </si>
  <si>
    <t>osobní náklady</t>
  </si>
  <si>
    <t>udržení nebo zlepšení zdravotního stavu zaměstnanců</t>
  </si>
  <si>
    <t>příspěvek na částečné krytí úplaty za předškolní vzdělávání v MŠ</t>
  </si>
  <si>
    <t>ped. prac. VVI</t>
  </si>
  <si>
    <t>ak. prac.</t>
  </si>
  <si>
    <t>věd. prac.</t>
  </si>
  <si>
    <t>tis. Kč</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</si>
  <si>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</si>
  <si>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</si>
  <si>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t>ostatní:</t>
  </si>
  <si>
    <t xml:space="preserve">     Ministerstvo práce a sociálních věcí</t>
  </si>
  <si>
    <t xml:space="preserve">     Ministerstvo financí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</si>
  <si>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</si>
  <si>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</si>
  <si>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</si>
  <si>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</si>
  <si>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</si>
  <si>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Národní program udržitelnosti (LO)</t>
  </si>
  <si>
    <t xml:space="preserve">                              Informace - základ výzkumu (LR)</t>
  </si>
  <si>
    <t xml:space="preserve">          Ministerstvo práce a sociálních věcí</t>
  </si>
  <si>
    <t xml:space="preserve">          Ministerstvo financí</t>
  </si>
  <si>
    <t xml:space="preserve">     Grantové agentury</t>
  </si>
  <si>
    <t xml:space="preserve">          GAČR</t>
  </si>
  <si>
    <t xml:space="preserve">          TAČR</t>
  </si>
  <si>
    <t xml:space="preserve">          AZV - MZ</t>
  </si>
  <si>
    <t>Evropská unie mimo evropské fondy</t>
  </si>
  <si>
    <t>Zahraničí ostatní mimo EU</t>
  </si>
  <si>
    <r>
      <t>z toho (6) zajištěno spoluřešit.</t>
    </r>
    <r>
      <rPr>
        <sz val="8"/>
        <color indexed="8"/>
        <rFont val="Calibri"/>
        <family val="2"/>
      </rPr>
      <t xml:space="preserve"> </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</si>
  <si>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</si>
  <si>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color indexed="8"/>
        <rFont val="Calibri"/>
        <family val="2"/>
      </rPr>
      <t>(4)</t>
    </r>
    <r>
      <rPr>
        <sz val="10"/>
        <color indexed="8"/>
        <rFont val="Calibri"/>
        <family val="2"/>
      </rPr>
      <t xml:space="preserve"> Uvedou se prostředky použité v daném roce na přípravu a realizaci projektů v souladu s Rozhodnutím.</t>
    </r>
  </si>
  <si>
    <t>z toho (1)</t>
  </si>
  <si>
    <t>Projekty mimo EU</t>
  </si>
  <si>
    <r>
      <rPr>
        <sz val="8"/>
        <rFont val="Calibri"/>
        <family val="2"/>
      </rPr>
      <t>(1)</t>
    </r>
    <r>
      <rPr>
        <sz val="10"/>
        <rFont val="Calibri"/>
        <family val="2"/>
      </rPr>
      <t xml:space="preserve"> V případě potřeby rozšířit počet řádků.</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</si>
  <si>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</si>
  <si>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</si>
  <si>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rPr>
      <t>(1)</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</si>
  <si>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</si>
  <si>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t>Studijní programy a s nimi spojená tvůrčí činnost</t>
  </si>
  <si>
    <t>Prostředky ze zahraničí (získané přímo VVŠ)</t>
  </si>
  <si>
    <r>
      <t xml:space="preserve">Tabulka 10   Neinvestiční náklady a výnosy - Koleje a menzy </t>
    </r>
    <r>
      <rPr>
        <sz val="16"/>
        <rFont val="Calibri"/>
        <family val="2"/>
      </rPr>
      <t>(KaM)</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</si>
  <si>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zahr.veřejných zdrojů.</t>
    </r>
  </si>
  <si>
    <t>Poznámky:</t>
  </si>
  <si>
    <t>Nevyčerp. z poskyt.veř. pr. v roce (7)</t>
  </si>
  <si>
    <t>Vratka nevyčerp. prostř. (8)</t>
  </si>
  <si>
    <r>
      <rPr>
        <sz val="8"/>
        <color indexed="8"/>
        <rFont val="Calibri"/>
        <family val="2"/>
      </rPr>
      <t>(6)</t>
    </r>
    <r>
      <rPr>
        <sz val="10"/>
        <color indexed="8"/>
        <rFont val="Calibri"/>
        <family val="2"/>
      </rPr>
      <t xml:space="preserve"> Úvazky pracovníků, v nichž se zaměstnanci VŠ nevěnují pedag.ani vědecké činnosti; jde zejména o technicko-hospodářské pracovníky, provozní a obchodně provozní pracovníky, zdravotní a ostatní pracovníky, atp.</t>
    </r>
  </si>
  <si>
    <r>
      <rPr>
        <u val="single"/>
        <sz val="10"/>
        <rFont val="Calibri"/>
        <family val="2"/>
      </rPr>
      <t>ostatní příjmy:</t>
    </r>
    <r>
      <rPr>
        <sz val="10"/>
        <rFont val="Calibri"/>
        <family val="2"/>
      </rPr>
      <t xml:space="preserve"> vratky půjček poskytnutých fakultám na předinancování projektů OP VaVpI</t>
    </r>
  </si>
  <si>
    <r>
      <rPr>
        <u val="single"/>
        <sz val="10"/>
        <rFont val="Calibri"/>
        <family val="2"/>
      </rPr>
      <t>ostatní užití:</t>
    </r>
    <r>
      <rPr>
        <sz val="10"/>
        <rFont val="Calibri"/>
        <family val="2"/>
      </rPr>
      <t xml:space="preserve"> čerpání půjček fakultami (předfinancování projektů OP VaVpI) a čerpání prostředků převedených ze zůstatku příspěvku minulých let na dofinancování projektu MEPHARED</t>
    </r>
  </si>
  <si>
    <t>Tabulka 11   Fondy celkem</t>
  </si>
  <si>
    <t>Druh podpory/název programu (1)</t>
  </si>
  <si>
    <r>
      <t xml:space="preserve">Druh podpory
</t>
    </r>
    <r>
      <rPr>
        <sz val="10"/>
        <color indexed="8"/>
        <rFont val="Calibri"/>
        <family val="2"/>
      </rPr>
      <t>(dotační položky a ukazatele) (1)</t>
    </r>
  </si>
  <si>
    <t>Operační program/prioritní osa/oblast podpory  (1)</t>
  </si>
  <si>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</si>
  <si>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</si>
  <si>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</si>
  <si>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</si>
  <si>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</si>
  <si>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</si>
  <si>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</si>
  <si>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</si>
  <si>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</si>
  <si>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</si>
  <si>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</si>
  <si>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</si>
  <si>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</si>
  <si>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</si>
  <si>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</si>
  <si>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</si>
  <si>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</si>
  <si>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</si>
  <si>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</si>
  <si>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</si>
  <si>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</si>
  <si>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</si>
  <si>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</si>
  <si>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</si>
  <si>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</si>
  <si>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</si>
  <si>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</si>
  <si>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</si>
  <si>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</si>
  <si>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</si>
  <si>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</si>
  <si>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</si>
  <si>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</si>
  <si>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</si>
  <si>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</si>
  <si>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</si>
  <si>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</si>
  <si>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</si>
  <si>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</si>
  <si>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</si>
  <si>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</si>
  <si>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</si>
  <si>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</si>
  <si>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</si>
  <si>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</si>
  <si>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</si>
  <si>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</si>
  <si>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</si>
  <si>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</si>
  <si>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140</t>
  </si>
  <si>
    <t xml:space="preserve">           Vnitroorganizační náklady</t>
  </si>
  <si>
    <t>ř.140</t>
  </si>
  <si>
    <t xml:space="preserve">      IX.Vnitroorganizační náklady celkem</t>
  </si>
  <si>
    <t>ř. 38+139</t>
  </si>
  <si>
    <t>141</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</si>
  <si>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</si>
  <si>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</si>
  <si>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</si>
  <si>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</si>
  <si>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</si>
  <si>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</si>
  <si>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</si>
  <si>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</si>
  <si>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</si>
  <si>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</si>
  <si>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</si>
  <si>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</si>
  <si>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</si>
  <si>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</si>
  <si>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</si>
  <si>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</si>
  <si>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</si>
  <si>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</si>
  <si>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</si>
  <si>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</si>
  <si>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</si>
  <si>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</si>
  <si>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</si>
  <si>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</si>
  <si>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</si>
  <si>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</si>
  <si>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161</t>
  </si>
  <si>
    <t xml:space="preserve">         VI.Vnitroorganizační výnosy celkem</t>
  </si>
  <si>
    <t>162</t>
  </si>
  <si>
    <t>163</t>
  </si>
  <si>
    <t>ř.59+161</t>
  </si>
  <si>
    <t>164</t>
  </si>
  <si>
    <t>ř.162+163</t>
  </si>
  <si>
    <t>E. Výsledek hospodaření vnitro</t>
  </si>
  <si>
    <t>ř.161-139</t>
  </si>
  <si>
    <t>165</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</si>
  <si>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</si>
  <si>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</si>
  <si>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</si>
  <si>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</si>
  <si>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</si>
  <si>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</si>
  <si>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</si>
  <si>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</si>
  <si>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</si>
  <si>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</si>
  <si>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</si>
  <si>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</si>
  <si>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</si>
  <si>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</si>
  <si>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</si>
  <si>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</si>
  <si>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</si>
  <si>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rPr>
        <sz val="8"/>
        <rFont val="Calibri"/>
        <family val="2"/>
      </rPr>
      <t>(1)</t>
    </r>
    <r>
      <rPr>
        <sz val="10"/>
        <rFont val="Calibri"/>
        <family val="2"/>
      </rPr>
      <t xml:space="preserve"> Uvedou se prostředky, které škola v roce 2016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</si>
  <si>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 xml:space="preserve">                                KONTAKT II (LH)</t>
  </si>
  <si>
    <r>
      <t xml:space="preserve">Rozvaha (bilance) </t>
    </r>
    <r>
      <rPr>
        <sz val="8"/>
        <rFont val="Calibri"/>
        <family val="2"/>
      </rPr>
      <t>(1)</t>
    </r>
  </si>
  <si>
    <t>ř.2+10+21+28</t>
  </si>
  <si>
    <t>069+043</t>
  </si>
  <si>
    <t>ř.29 až 39</t>
  </si>
  <si>
    <t>ř.41+51+71+79</t>
  </si>
  <si>
    <t>ř.42 až 50</t>
  </si>
  <si>
    <t>119+111</t>
  </si>
  <si>
    <t>139+131</t>
  </si>
  <si>
    <t>ř.52 až70</t>
  </si>
  <si>
    <t>311+386</t>
  </si>
  <si>
    <t>ř.72 až 78</t>
  </si>
  <si>
    <t>22x</t>
  </si>
  <si>
    <t>256+259</t>
  </si>
  <si>
    <t>261</t>
  </si>
  <si>
    <t>ř.80 až 81</t>
  </si>
  <si>
    <t>0080</t>
  </si>
  <si>
    <t>ř. 1+40</t>
  </si>
  <si>
    <t>ř.84+88</t>
  </si>
  <si>
    <t>ř.85 až 87</t>
  </si>
  <si>
    <t>91x</t>
  </si>
  <si>
    <t>ř.93+95+103+127</t>
  </si>
  <si>
    <t>ř.94</t>
  </si>
  <si>
    <t>ř.96 až 102</t>
  </si>
  <si>
    <t>ř.104 až 126</t>
  </si>
  <si>
    <t>321+387</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</si>
  <si>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</si>
  <si>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</si>
  <si>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</si>
  <si>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</si>
  <si>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b/>
        <sz val="16"/>
        <rFont val="Calibri"/>
        <family val="2"/>
      </rPr>
      <t>Tabulka 2.a  Výkaz zisku a ztráty - vysoká škola</t>
    </r>
    <r>
      <rPr>
        <b/>
        <sz val="14"/>
        <rFont val="Calibri"/>
        <family val="2"/>
      </rPr>
      <t xml:space="preserve"> </t>
    </r>
    <r>
      <rPr>
        <sz val="12"/>
        <rFont val="Calibri"/>
        <family val="2"/>
      </rPr>
      <t>(bez stravovací a ubytovací činnosti)</t>
    </r>
  </si>
  <si>
    <t>Tabulka 2.b   Výkaz zisku a ztráty - stravovací a ubytovací činnost</t>
  </si>
  <si>
    <t>ř.89 až 91,137</t>
  </si>
  <si>
    <t xml:space="preserve">                   14.Pohledávky za společníky sdruženými ve společnosti</t>
  </si>
  <si>
    <t xml:space="preserve">                    15..Závazky ke společníkům sdruženým ve společnosti</t>
  </si>
  <si>
    <t>check</t>
  </si>
  <si>
    <t>Celkem tab.2
= HČ + DČ</t>
  </si>
  <si>
    <t>Celkem tab.2a
= HČ + DČ</t>
  </si>
  <si>
    <t>Celkem tab.2b
= HČ + DČ</t>
  </si>
  <si>
    <t xml:space="preserve">     OP VVV - Výzkum, vývoj a vzdělávání</t>
  </si>
  <si>
    <t>PO 1 - Posilování kapacit pro kvalitní výzkum</t>
  </si>
  <si>
    <t>PO 2 - Rozvoj VŠ a lidských zdrojů pro VaV</t>
  </si>
  <si>
    <t xml:space="preserve">                      Norské fondy (Česko-Norský výzk. progr. CZ09)</t>
  </si>
  <si>
    <t xml:space="preserve">                     Česko-bavorská spolupráce</t>
  </si>
  <si>
    <t xml:space="preserve">                     Česko-Izrael 2016-18</t>
  </si>
  <si>
    <t>Institucinální  plány</t>
  </si>
  <si>
    <t>Rozvojové programy - centralizované rozvojové projekty</t>
  </si>
  <si>
    <t xml:space="preserve">     Úřad vlády ČR</t>
  </si>
  <si>
    <t>HV po zdanění vč. vnitro</t>
  </si>
  <si>
    <t>HČ</t>
  </si>
  <si>
    <t>DČ</t>
  </si>
  <si>
    <t>Kontrola na tab. 10</t>
  </si>
  <si>
    <t>Kontrola na tab. 2</t>
  </si>
  <si>
    <r>
      <t xml:space="preserve">     Výsledek hospodaření po zdanění</t>
    </r>
    <r>
      <rPr>
        <sz val="10"/>
        <rFont val="Calibri"/>
        <family val="2"/>
      </rPr>
      <t xml:space="preserve"> s vnitropodnikem</t>
    </r>
  </si>
  <si>
    <r>
      <t xml:space="preserve">     Výsledek hospodaření po zdanění</t>
    </r>
    <r>
      <rPr>
        <sz val="10"/>
        <rFont val="Calibri"/>
        <family val="2"/>
      </rPr>
      <t xml:space="preserve"> bez vnitropodniku</t>
    </r>
  </si>
  <si>
    <r>
      <t xml:space="preserve">     Výsledek hospodaření před zdaněním</t>
    </r>
    <r>
      <rPr>
        <b/>
        <sz val="10"/>
        <rFont val="Calibri"/>
        <family val="2"/>
      </rPr>
      <t xml:space="preserve"> </t>
    </r>
    <r>
      <rPr>
        <sz val="10"/>
        <rFont val="Calibri"/>
        <family val="2"/>
      </rPr>
      <t>bez vnitropodniku</t>
    </r>
  </si>
  <si>
    <r>
      <t xml:space="preserve">     Výsledek hospodaření před zdaněním </t>
    </r>
    <r>
      <rPr>
        <sz val="10"/>
        <rFont val="Calibri"/>
        <family val="2"/>
      </rPr>
      <t>bez vnitropodniku</t>
    </r>
  </si>
  <si>
    <t>166</t>
  </si>
  <si>
    <t>167</t>
  </si>
  <si>
    <t xml:space="preserve">     Výsledek hospodaření vnitro</t>
  </si>
  <si>
    <t>ř.165/1+2</t>
  </si>
  <si>
    <t>0063+166</t>
  </si>
  <si>
    <t>395</t>
  </si>
  <si>
    <r>
      <t xml:space="preserve">Tabulka 3   Hospodářský výsledek </t>
    </r>
    <r>
      <rPr>
        <sz val="12"/>
        <rFont val="Calibri"/>
        <family val="2"/>
      </rPr>
      <t>(po zdanění a vč. vnitropodniku)</t>
    </r>
  </si>
  <si>
    <t>Účelová stipendia jinde neuvedená</t>
  </si>
  <si>
    <r>
      <rPr>
        <b/>
        <sz val="12"/>
        <rFont val="Calibri"/>
        <family val="2"/>
      </rPr>
      <t>Náklady</t>
    </r>
    <r>
      <rPr>
        <sz val="10"/>
        <rFont val="Calibri"/>
        <family val="2"/>
      </rPr>
      <t xml:space="preserve"> celkem</t>
    </r>
  </si>
  <si>
    <r>
      <rPr>
        <b/>
        <sz val="12"/>
        <rFont val="Calibri"/>
        <family val="2"/>
      </rPr>
      <t>Výnosy</t>
    </r>
    <r>
      <rPr>
        <sz val="10"/>
        <rFont val="Calibri"/>
        <family val="2"/>
      </rPr>
      <t xml:space="preserve"> celkem</t>
    </r>
  </si>
  <si>
    <r>
      <t>v</t>
    </r>
    <r>
      <rPr>
        <b/>
        <sz val="12"/>
        <rFont val="Calibri"/>
        <family val="2"/>
      </rPr>
      <t xml:space="preserve"> hlavní </t>
    </r>
    <r>
      <rPr>
        <sz val="10"/>
        <rFont val="Calibri"/>
        <family val="2"/>
      </rPr>
      <t>činnosti</t>
    </r>
  </si>
  <si>
    <r>
      <t xml:space="preserve">v </t>
    </r>
    <r>
      <rPr>
        <b/>
        <sz val="12"/>
        <rFont val="Calibri"/>
        <family val="2"/>
      </rPr>
      <t>doplňkové</t>
    </r>
    <r>
      <rPr>
        <sz val="10"/>
        <rFont val="Calibri"/>
        <family val="2"/>
      </rPr>
      <t xml:space="preserve"> činnosti</t>
    </r>
  </si>
  <si>
    <r>
      <rPr>
        <b/>
        <sz val="16"/>
        <rFont val="Calibri"/>
        <family val="2"/>
      </rPr>
      <t>Tab. 8.a:    Pracovníci a mzdové prostředky</t>
    </r>
    <r>
      <rPr>
        <b/>
        <sz val="12"/>
        <rFont val="Calibri"/>
        <family val="2"/>
      </rPr>
      <t xml:space="preserve"> </t>
    </r>
    <r>
      <rPr>
        <sz val="12"/>
        <rFont val="Calibri"/>
        <family val="2"/>
      </rPr>
      <t>(dle zdroje financování mzdy a OON) (1)</t>
    </r>
  </si>
  <si>
    <r>
      <rPr>
        <b/>
        <sz val="16"/>
        <rFont val="Calibri"/>
        <family val="2"/>
      </rPr>
      <t xml:space="preserve">Tab. 8.b:    Pracovníci a mzdové prostředky </t>
    </r>
    <r>
      <rPr>
        <sz val="12"/>
        <rFont val="Calibri"/>
        <family val="2"/>
      </rPr>
      <t>(bez OON)</t>
    </r>
  </si>
  <si>
    <r>
      <t xml:space="preserve">Tabulka 5   Veřejné zdroje financování VVŠ: prostředky poskytnuté a prostředky použité </t>
    </r>
    <r>
      <rPr>
        <sz val="18"/>
        <rFont val="Calibri"/>
        <family val="2"/>
      </rPr>
      <t>(1)</t>
    </r>
  </si>
  <si>
    <t>Použité
zdroje
celkem</t>
  </si>
  <si>
    <t>Výsledek hospodaření (po zdanění a vč. vnitropodniku)</t>
  </si>
  <si>
    <r>
      <t>Jednotlivé položky se vykazují v tis. Kč (</t>
    </r>
    <r>
      <rPr>
        <sz val="10"/>
        <rFont val="Calibri"/>
        <family val="2"/>
      </rPr>
      <t>§ 4, odst. 3</t>
    </r>
    <r>
      <rPr>
        <b/>
        <sz val="10"/>
        <rFont val="Calibri"/>
        <family val="2"/>
      </rPr>
      <t>)</t>
    </r>
  </si>
  <si>
    <t>v gesci MŠMT</t>
  </si>
  <si>
    <t>0231</t>
  </si>
  <si>
    <t>W. Vnitřní zúčtování celkem</t>
  </si>
  <si>
    <t>W.I. Vnitřní zúčtování - zůstatek syntetického účtu</t>
  </si>
  <si>
    <t>Celková aktiva</t>
  </si>
  <si>
    <t>183</t>
  </si>
  <si>
    <t>184</t>
  </si>
  <si>
    <t>199</t>
  </si>
  <si>
    <t>Z. Vnitřní zúčtování celkem</t>
  </si>
  <si>
    <t>Z.I. Vnitřní zúčtování - zůstatek syntetického účtu</t>
  </si>
  <si>
    <t>Celková pasiva</t>
  </si>
  <si>
    <t>0299</t>
  </si>
  <si>
    <t>0232</t>
  </si>
  <si>
    <t>0233</t>
  </si>
  <si>
    <t>ř. 0233</t>
  </si>
  <si>
    <t>ř. 130+0232</t>
  </si>
  <si>
    <t>ř. 184</t>
  </si>
  <si>
    <t>ř. 0082+183</t>
  </si>
  <si>
    <t>93</t>
  </si>
  <si>
    <t xml:space="preserve">                     4.Snížení ztráty minulých let (vnitřní předpis)</t>
  </si>
  <si>
    <t>check HV ve VZZ na rozvahu</t>
  </si>
  <si>
    <t>check HV ve VZZ</t>
  </si>
  <si>
    <t>check 1, shoda celkových aktiv a celkových pasiv:</t>
  </si>
  <si>
    <t>check 2, HV po zdanění vč. vnitro v rozvaze na VZZ</t>
  </si>
  <si>
    <t xml:space="preserve">             Vnitroorganizační výnosy - fakturace</t>
  </si>
  <si>
    <t xml:space="preserve">             Vnitroorganizační výnosy - spoluřešitelé</t>
  </si>
  <si>
    <r>
      <rPr>
        <sz val="8"/>
        <rFont val="Calibri"/>
        <family val="2"/>
      </rPr>
      <t>(3)</t>
    </r>
    <r>
      <rPr>
        <sz val="10"/>
        <rFont val="Calibri"/>
        <family val="2"/>
      </rPr>
      <t xml:space="preserve"> Číslování řádků a sloupců je závazné.</t>
    </r>
  </si>
  <si>
    <t>Výnosy (1)</t>
  </si>
  <si>
    <t>z toho stipendijní fond - tvorba (1)</t>
  </si>
  <si>
    <r>
      <t xml:space="preserve">Úhrada za další činnosti poskytované vysokou školou </t>
    </r>
    <r>
      <rPr>
        <sz val="8"/>
        <rFont val="Calibri"/>
        <family val="2"/>
      </rPr>
      <t>(4) (5)</t>
    </r>
  </si>
  <si>
    <t>poskytování nadstandardních služeb v souvislosti s využíváním počítačové sítě UK</t>
  </si>
  <si>
    <t>vystavení duplikátu pro přístup do počítačových sítí (např. vstupní počítačové heslo) a duplikátu prostředku pro vstup do objektu (např. čipová karta) tam, kde nelze využívat průkazu studenta</t>
  </si>
  <si>
    <t>vazba dokumentů</t>
  </si>
  <si>
    <t>úkony spojené s meziknihovní výpůjční službou (MVS) a mezinárodní meziknihovní výpůjční službou (MMVS)</t>
  </si>
  <si>
    <t>úkony za odeslání SMS zprávy z knihovního systému</t>
  </si>
  <si>
    <t>prodej informačních brožur (povinnost jejich nákupu nelze od studentů vyžadovat)</t>
  </si>
  <si>
    <t>vybrané poradenské služby (např. diagnostika apod.) v poradnách a poradenských centrech</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</si>
  <si>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</si>
  <si>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(5) V přehledu nejsou z logiky věci uvedeny úhrady za tisk a kopírování, za rešeršní a obdobné služby v knihovnách a za úkony spojené s překročením knihovního řádu. Tyto úhrady jsou vybírány pouze na základě kalkulace (viz opatření rektora č. 24/2017). Dále z logiky věci nejsou uvedeny poplatky za ISIC, poplatky za duplikáty zaměstnaneckých průkazů, poplatky za ITIC, ALIVE apod.</t>
  </si>
  <si>
    <t xml:space="preserve">    Celkem (5)</t>
  </si>
  <si>
    <r>
      <rPr>
        <sz val="8"/>
        <color indexed="8"/>
        <rFont val="Calibri"/>
        <family val="2"/>
      </rPr>
      <t>(4)</t>
    </r>
    <r>
      <rPr>
        <sz val="10"/>
        <color indexed="8"/>
        <rFont val="Calibri"/>
        <family val="2"/>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</si>
  <si>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</si>
  <si>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</si>
  <si>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Příspěvek / dotace MŠMT
(včetně GAUK, SVV, PRVOUK, UNCE)</t>
  </si>
  <si>
    <t>Celkem vyplaceno</t>
  </si>
  <si>
    <r>
      <t xml:space="preserve">Menzy a ostatní stravovací zařízení na zákl. smluvního vztahu </t>
    </r>
    <r>
      <rPr>
        <sz val="8"/>
        <rFont val="Calibri"/>
        <family val="2"/>
      </rPr>
      <t>(1)</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</si>
  <si>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</si>
  <si>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t>z toho zdroje zahr. v</t>
    </r>
    <r>
      <rPr>
        <sz val="10"/>
        <color indexed="8"/>
        <rFont val="Calibri"/>
        <family val="2"/>
      </rPr>
      <t xml:space="preserve"> %</t>
    </r>
    <r>
      <rPr>
        <sz val="8"/>
        <color indexed="8"/>
        <rFont val="Calibri"/>
        <family val="2"/>
      </rPr>
      <t xml:space="preserve"> (4)</t>
    </r>
  </si>
  <si>
    <r>
      <t>z toho převody do FÚUP</t>
    </r>
    <r>
      <rPr>
        <sz val="8"/>
        <color indexed="8"/>
        <rFont val="Calibri"/>
        <family val="2"/>
      </rPr>
      <t xml:space="preserve"> (6)</t>
    </r>
  </si>
  <si>
    <t xml:space="preserve">     Programové projekty národní</t>
  </si>
  <si>
    <t xml:space="preserve">                     v tom: ERC (LL)</t>
  </si>
  <si>
    <t xml:space="preserve">     Projekty mezinárodní spolupráce</t>
  </si>
  <si>
    <t xml:space="preserve">                                INTER-EXCELLENCE (LT)</t>
  </si>
  <si>
    <r>
      <rPr>
        <sz val="8"/>
        <color indexed="8"/>
        <rFont val="Calibri"/>
        <family val="2"/>
      </rPr>
      <t>(2)</t>
    </r>
    <r>
      <rPr>
        <sz val="10"/>
        <color indexed="8"/>
        <rFont val="Calibri"/>
        <family val="2"/>
      </rPr>
      <t xml:space="preserve"> Poskytnuto: jedná se o fin.prostředky,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</si>
  <si>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</si>
  <si>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C  e  l  k  e  m</t>
    </r>
    <r>
      <rPr>
        <sz val="11"/>
        <rFont val="Calibri"/>
        <family val="2"/>
      </rPr>
      <t xml:space="preserve"> </t>
    </r>
    <r>
      <rPr>
        <sz val="8"/>
        <rFont val="Calibri"/>
        <family val="2"/>
      </rPr>
      <t xml:space="preserve"> (5)</t>
    </r>
  </si>
  <si>
    <r>
      <rPr>
        <sz val="8"/>
        <rFont val="Calibri"/>
        <family val="2"/>
      </rPr>
      <t>(4)</t>
    </r>
    <r>
      <rPr>
        <sz val="9"/>
        <rFont val="Calibri"/>
        <family val="2"/>
      </rPr>
      <t xml:space="preserve"> Uvedou se </t>
    </r>
    <r>
      <rPr>
        <sz val="10"/>
        <rFont val="Calibri"/>
        <family val="2"/>
      </rPr>
      <t>prostředky nezařazené v předchozích sloupcích.</t>
    </r>
  </si>
  <si>
    <r>
      <t xml:space="preserve">Prostředky z veřejných zdrojů
</t>
    </r>
    <r>
      <rPr>
        <b/>
        <sz val="10"/>
        <color indexed="8"/>
        <rFont val="Calibri"/>
        <family val="2"/>
      </rPr>
      <t>celkem</t>
    </r>
  </si>
  <si>
    <r>
      <t xml:space="preserve">z toho zdroje EU </t>
    </r>
    <r>
      <rPr>
        <b/>
        <sz val="10"/>
        <color indexed="8"/>
        <rFont val="Calibri"/>
        <family val="2"/>
      </rPr>
      <t>v %</t>
    </r>
    <r>
      <rPr>
        <sz val="8"/>
        <color indexed="8"/>
        <rFont val="Calibri"/>
        <family val="2"/>
      </rPr>
      <t xml:space="preserve"> </t>
    </r>
    <r>
      <rPr>
        <sz val="10"/>
        <color indexed="8"/>
        <rFont val="Calibri"/>
        <family val="2"/>
      </rPr>
      <t>(5)</t>
    </r>
  </si>
  <si>
    <r>
      <t xml:space="preserve">z "i" veřejné zdroje </t>
    </r>
    <r>
      <rPr>
        <b/>
        <sz val="10"/>
        <color indexed="8"/>
        <rFont val="Calibri"/>
        <family val="2"/>
      </rPr>
      <t xml:space="preserve">poskyt.
ve sled. roce </t>
    </r>
    <r>
      <rPr>
        <sz val="10"/>
        <color indexed="8"/>
        <rFont val="Calibri"/>
        <family val="2"/>
      </rPr>
      <t>(9)</t>
    </r>
  </si>
  <si>
    <t>PO 3 - Rovný přístup ke kvalitnímu(…) vzdělávání</t>
  </si>
  <si>
    <t xml:space="preserve">     OP PRAHA - pól růstu ČR</t>
  </si>
  <si>
    <t>PO 1 - Posílení výzkumu,technologického rozvoje a inovací</t>
  </si>
  <si>
    <t>PO 2 - Udržitelná mobilita a energetické úspory</t>
  </si>
  <si>
    <t>PO 3 - Podpora sociálního začleňování a boj proti chudobě</t>
  </si>
  <si>
    <t>PO 4 - Vzdělávání a vzdělanost a podpora zaměstnanosti</t>
  </si>
  <si>
    <t>PO 5 - Technická pomoc</t>
  </si>
  <si>
    <t xml:space="preserve">     OP  Zaměstnanost</t>
  </si>
  <si>
    <t>PO 1 - Podpora zaměstnanosti a adaptability pracovní síly</t>
  </si>
  <si>
    <t>PO 2 - Sociální začleňování a boj s chudobou</t>
  </si>
  <si>
    <t>PO 3 - Sociální inovace a mezinárodní spolupráce</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</si>
  <si>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 (nejpodrobnější údaj bude na úrovni prioritní osy není třeba vyplňovat tabulku na úroveň projektů). VŠ uvede ty programy, ve kterých získává finanční prostředky (tzn. včetně IPN). Za každého poskytovatele VŠ vždy uvede součtový údaj. </t>
    </r>
  </si>
  <si>
    <r>
      <rPr>
        <sz val="8"/>
        <color indexed="8"/>
        <rFont val="Calibri"/>
        <family val="2"/>
      </rPr>
      <t>(5)</t>
    </r>
    <r>
      <rPr>
        <sz val="10"/>
        <color indexed="8"/>
        <rFont val="Calibri"/>
        <family val="2"/>
      </rPr>
      <t xml:space="preserve"> Z celkových prostředků poskytnutých i použitých k financování projektů v dané kategorii se uvede </t>
    </r>
    <r>
      <rPr>
        <b/>
        <sz val="10"/>
        <color indexed="8"/>
        <rFont val="Calibri"/>
        <family val="2"/>
      </rPr>
      <t>procentuální podíl zdrojů pocházejících mimo veřejné rozpočty ČR - z EU</t>
    </r>
    <r>
      <rPr>
        <sz val="10"/>
        <color indexed="8"/>
        <rFont val="Calibri"/>
        <family val="2"/>
      </rPr>
      <t xml:space="preserve">; </t>
    </r>
  </si>
  <si>
    <r>
      <rPr>
        <sz val="8"/>
        <color indexed="8"/>
        <rFont val="Calibri"/>
        <family val="2"/>
      </rPr>
      <t>(9)</t>
    </r>
    <r>
      <rPr>
        <sz val="10"/>
        <color indexed="8"/>
        <rFont val="Calibri"/>
        <family val="2"/>
      </rPr>
      <t xml:space="preserve"> Uvedou se prostředky nezařazené  v předchozích sloupcích. </t>
    </r>
    <r>
      <rPr>
        <b/>
        <sz val="10"/>
        <color indexed="8"/>
        <rFont val="Calibri"/>
        <family val="2"/>
      </rPr>
      <t>Pokud jsou v uvedené hodnotě obsaženy i veřejné zdroje, poskytnuté  ve sledovaném roce prostřednictvím jiného dotačního titulu, je nutné tuto skutečnost specifikovat ve sl. k (nejedná se o FPP)</t>
    </r>
  </si>
  <si>
    <t>Ost.použ. zdroje celk. (9)</t>
  </si>
  <si>
    <t>ostatní příjmy celkem = doúčtování druhého okruhu</t>
  </si>
  <si>
    <r>
      <rPr>
        <sz val="8"/>
        <rFont val="Calibri"/>
        <family val="2"/>
      </rPr>
      <t>(2)</t>
    </r>
    <r>
      <rPr>
        <sz val="10"/>
        <rFont val="Calibri"/>
        <family val="2"/>
      </rPr>
      <t xml:space="preserve"> Uvedou se finanční prostředky ve výši převedených finančních prostředků na účet u ČNB k 31. 12. 2017</t>
    </r>
  </si>
  <si>
    <t>sloupec b je včetně fondu</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</si>
</sst>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0"/>
    <numFmt numFmtId="177" formatCode="#,##0.0_ ;[Red]\-#,##0.0\ "/>
    <numFmt numFmtId="178" formatCode="#,##0.00_ ;[Red]\-#,##0.00\ "/>
    <numFmt numFmtId="179" formatCode="#,##0.000_ ;[Red]\-#,##0.000\ "/>
    <numFmt numFmtId="180" formatCode="0.000000"/>
    <numFmt numFmtId="181" formatCode="0.00000"/>
    <numFmt numFmtId="182" formatCode="0.0000"/>
    <numFmt numFmtId="183" formatCode="0.0"/>
    <numFmt numFmtId="184" formatCode="#,##0.0000"/>
    <numFmt numFmtId="185" formatCode="#,##0.00000"/>
    <numFmt numFmtId="186" formatCode="#,##0.000000"/>
    <numFmt numFmtId="187" formatCode="0.0%"/>
    <numFmt numFmtId="188" formatCode="0.000%"/>
    <numFmt numFmtId="189" formatCode="0.0000000"/>
    <numFmt numFmtId="190" formatCode="0.00000000"/>
    <numFmt numFmtId="191" formatCode="0.0000000000"/>
    <numFmt numFmtId="192" formatCode="#,##0.0000_ ;[Red]\-#,##0.0000\ "/>
    <numFmt numFmtId="193" formatCode="#,##0.00000_ ;[Red]\-#,##0.00000\ "/>
  </numFmts>
  <fonts count="105">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10"/>
      <name val="Calibri"/>
      <family val="2"/>
    </font>
    <font>
      <sz val="10"/>
      <color indexed="12"/>
      <name val="Calibri"/>
      <family val="2"/>
    </font>
    <font>
      <sz val="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8"/>
      <name val="Tahoma"/>
      <family val="2"/>
    </font>
    <font>
      <b/>
      <sz val="8"/>
      <name val="Tahoma"/>
      <family val="2"/>
    </font>
    <font>
      <b/>
      <sz val="10"/>
      <color indexed="48"/>
      <name val="Calibri"/>
      <family val="2"/>
    </font>
    <font>
      <i/>
      <sz val="10"/>
      <color indexed="23"/>
      <name val="Calibri"/>
      <family val="2"/>
    </font>
    <font>
      <i/>
      <sz val="10"/>
      <color indexed="22"/>
      <name val="Calibri"/>
      <family val="2"/>
    </font>
    <font>
      <sz val="11"/>
      <color indexed="55"/>
      <name val="Calibri"/>
      <family val="2"/>
    </font>
    <font>
      <sz val="10"/>
      <name val="Tahoma"/>
      <family val="2"/>
    </font>
    <font>
      <b/>
      <sz val="10"/>
      <name val="Tahoma"/>
      <family val="2"/>
    </font>
    <font>
      <sz val="9"/>
      <name val="Tahoma"/>
      <family val="2"/>
    </font>
    <font>
      <b/>
      <sz val="9"/>
      <name val="Tahoma"/>
      <family val="2"/>
    </font>
    <font>
      <sz val="14"/>
      <name val="Calibri"/>
      <family val="2"/>
    </font>
    <font>
      <b/>
      <sz val="14"/>
      <name val="Calibri"/>
      <family val="2"/>
    </font>
    <font>
      <b/>
      <sz val="16"/>
      <name val="Calibri"/>
      <family val="2"/>
    </font>
    <font>
      <sz val="16"/>
      <name val="Calibri"/>
      <family val="2"/>
    </font>
    <font>
      <b/>
      <sz val="18"/>
      <name val="Calibri"/>
      <family val="2"/>
    </font>
    <font>
      <sz val="14"/>
      <color indexed="8"/>
      <name val="Calibri"/>
      <family val="2"/>
    </font>
    <font>
      <b/>
      <sz val="20"/>
      <name val="Calibri"/>
      <family val="2"/>
    </font>
    <font>
      <sz val="18"/>
      <name val="Calibri"/>
      <family val="2"/>
    </font>
    <font>
      <b/>
      <sz val="22"/>
      <name val="Calibri"/>
      <family val="2"/>
    </font>
    <font>
      <b/>
      <sz val="18"/>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0"/>
      <color indexed="55"/>
      <name val="Calibri"/>
      <family val="2"/>
    </font>
    <font>
      <b/>
      <sz val="10"/>
      <color indexed="55"/>
      <name val="Calibri"/>
      <family val="2"/>
    </font>
    <font>
      <i/>
      <sz val="10"/>
      <color indexed="55"/>
      <name val="Calibri"/>
      <family val="2"/>
    </font>
    <font>
      <sz val="10"/>
      <color indexed="9"/>
      <name val="Calibri"/>
      <family val="2"/>
    </font>
    <font>
      <sz val="10"/>
      <color indexed="9"/>
      <name val="Times New Roman"/>
      <family val="1"/>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0"/>
      <color rgb="FFFF0000"/>
      <name val="Calibri"/>
      <family val="2"/>
    </font>
    <font>
      <b/>
      <sz val="10"/>
      <color rgb="FFFF0000"/>
      <name val="Calibri"/>
      <family val="2"/>
    </font>
    <font>
      <sz val="10"/>
      <color theme="0" tint="-0.24997000396251678"/>
      <name val="Calibri"/>
      <family val="2"/>
    </font>
    <font>
      <b/>
      <sz val="10"/>
      <color theme="0" tint="-0.24997000396251678"/>
      <name val="Calibri"/>
      <family val="2"/>
    </font>
    <font>
      <i/>
      <sz val="10"/>
      <color theme="0" tint="-0.24997000396251678"/>
      <name val="Calibri"/>
      <family val="2"/>
    </font>
    <font>
      <sz val="10"/>
      <color theme="0"/>
      <name val="Calibri"/>
      <family val="2"/>
    </font>
    <font>
      <sz val="10"/>
      <color theme="0"/>
      <name val="Times New Roman"/>
      <family val="1"/>
    </font>
    <font>
      <sz val="10"/>
      <color theme="1"/>
      <name val="Calibri"/>
      <family val="2"/>
    </font>
    <font>
      <i/>
      <sz val="10"/>
      <color theme="1"/>
      <name val="Calibri"/>
      <family val="2"/>
    </font>
    <font>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000396251678"/>
        <bgColor indexed="64"/>
      </patternFill>
    </fill>
    <fill>
      <patternFill patternType="solid">
        <fgColor theme="0"/>
        <bgColor indexed="64"/>
      </patternFill>
    </fill>
    <fill>
      <patternFill patternType="solid">
        <fgColor rgb="FFEAEAEA"/>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17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color indexed="63"/>
      </top>
      <bottom>
        <color indexed="63"/>
      </bottom>
    </border>
    <border>
      <left/>
      <right/>
      <top style="thin"/>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thin"/>
    </border>
    <border>
      <left style="medium"/>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medium"/>
    </border>
    <border>
      <left style="thin"/>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color indexed="63"/>
      </right>
      <top style="medium"/>
      <bottom style="thin"/>
    </border>
    <border>
      <left style="medium"/>
      <right style="thin"/>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thin"/>
      <right style="hair"/>
      <top style="thin"/>
      <bottom style="thin"/>
    </border>
    <border>
      <left>
        <color indexed="63"/>
      </left>
      <right style="thin"/>
      <top style="thin"/>
      <bottom>
        <color indexed="63"/>
      </bottom>
    </border>
    <border>
      <left style="hair"/>
      <right style="hair"/>
      <top style="thin"/>
      <bottom>
        <color indexed="63"/>
      </bottom>
    </border>
    <border>
      <left>
        <color indexed="63"/>
      </left>
      <right>
        <color indexed="63"/>
      </right>
      <top>
        <color indexed="63"/>
      </top>
      <bottom style="thin"/>
    </border>
    <border>
      <left style="medium"/>
      <right/>
      <top style="medium"/>
      <bottom style="thin">
        <color indexed="55"/>
      </bottom>
    </border>
    <border>
      <left style="thin"/>
      <right/>
      <top style="medium"/>
      <bottom style="thin">
        <color indexed="55"/>
      </bottom>
    </border>
    <border>
      <left style="thin"/>
      <right style="medium"/>
      <top style="medium"/>
      <bottom style="thin">
        <color indexed="55"/>
      </bottom>
    </border>
    <border>
      <left style="medium"/>
      <right/>
      <top style="thin">
        <color indexed="22"/>
      </top>
      <bottom style="thin">
        <color indexed="22"/>
      </bottom>
    </border>
    <border>
      <left style="medium"/>
      <right/>
      <top style="thin">
        <color indexed="55"/>
      </top>
      <bottom style="thin">
        <color indexed="55"/>
      </bottom>
    </border>
    <border>
      <left/>
      <right/>
      <top style="thin">
        <color indexed="22"/>
      </top>
      <bottom style="thin">
        <color indexed="22"/>
      </bottom>
    </border>
    <border>
      <left/>
      <right style="medium"/>
      <top style="thin">
        <color indexed="22"/>
      </top>
      <bottom style="thin">
        <color indexed="22"/>
      </bottom>
    </border>
    <border>
      <left style="thin"/>
      <right/>
      <top style="thin">
        <color indexed="55"/>
      </top>
      <bottom style="thin">
        <color indexed="55"/>
      </bottom>
    </border>
    <border>
      <left style="thin"/>
      <right style="medium"/>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top style="thin">
        <color indexed="55"/>
      </top>
      <bottom style="medium"/>
    </border>
    <border>
      <left style="thin"/>
      <right style="medium"/>
      <top style="thin">
        <color indexed="55"/>
      </top>
      <bottom style="medium"/>
    </border>
    <border>
      <left style="medium"/>
      <right/>
      <top/>
      <bottom style="thin">
        <color indexed="55"/>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style="thin"/>
      <right style="hair"/>
      <top style="thin"/>
      <bottom>
        <color indexed="63"/>
      </bottom>
    </border>
    <border>
      <left>
        <color indexed="63"/>
      </left>
      <right style="thin"/>
      <top style="medium"/>
      <bottom style="thin"/>
    </border>
    <border>
      <left>
        <color indexed="63"/>
      </left>
      <right style="thin"/>
      <top>
        <color indexed="63"/>
      </top>
      <bottom style="medium"/>
    </border>
    <border diagonalUp="1">
      <left style="thin"/>
      <right style="medium"/>
      <top style="thin"/>
      <bottom style="medium"/>
      <diagonal style="thin"/>
    </border>
    <border diagonalUp="1">
      <left style="thin"/>
      <right style="medium"/>
      <top style="medium"/>
      <bottom style="thin"/>
      <diagonal style="thin"/>
    </border>
    <border diagonalUp="1">
      <left style="thin"/>
      <right style="medium"/>
      <top style="thin"/>
      <bottom style="thin"/>
      <diagonal style="thin"/>
    </border>
    <border diagonalUp="1">
      <left style="thin"/>
      <right style="medium"/>
      <top style="medium"/>
      <bottom style="medium"/>
      <diagonal style="thin"/>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thin"/>
      <top>
        <color indexed="63"/>
      </top>
      <bottom style="hair"/>
    </border>
    <border>
      <left>
        <color indexed="63"/>
      </left>
      <right style="medium"/>
      <top>
        <color indexed="63"/>
      </top>
      <bottom style="hair"/>
    </border>
    <border>
      <left style="thin"/>
      <right style="thin"/>
      <top style="hair"/>
      <bottom style="hair"/>
    </border>
    <border>
      <left style="thin"/>
      <right style="thin"/>
      <top style="hair"/>
      <bottom>
        <color indexed="63"/>
      </bottom>
    </border>
    <border>
      <left>
        <color indexed="63"/>
      </left>
      <right style="medium"/>
      <top style="hair"/>
      <bottom style="hair"/>
    </border>
    <border>
      <left style="thin"/>
      <right style="thin"/>
      <top style="hair"/>
      <bottom style="medium"/>
    </border>
    <border>
      <left>
        <color indexed="63"/>
      </left>
      <right style="medium"/>
      <top style="hair"/>
      <bottom style="medium"/>
    </border>
    <border>
      <left style="thin"/>
      <right style="thin"/>
      <top style="hair"/>
      <bottom style="thin"/>
    </border>
    <border>
      <left>
        <color indexed="63"/>
      </left>
      <right style="thin"/>
      <top style="thin"/>
      <bottom style="hair"/>
    </border>
    <border>
      <left style="thin"/>
      <right style="thin"/>
      <top style="thin"/>
      <bottom style="hair"/>
    </border>
    <border>
      <left style="thin"/>
      <right>
        <color indexed="63"/>
      </right>
      <top>
        <color indexed="63"/>
      </top>
      <bottom>
        <color indexed="63"/>
      </bottom>
    </border>
    <border>
      <left style="medium"/>
      <right>
        <color indexed="63"/>
      </right>
      <top style="medium"/>
      <bottom>
        <color indexed="63"/>
      </bottom>
    </border>
    <border>
      <left style="medium"/>
      <right style="medium"/>
      <top style="thin"/>
      <bottom style="hair"/>
    </border>
    <border>
      <left style="thin"/>
      <right style="medium"/>
      <top style="thin"/>
      <bottom style="hair"/>
    </border>
    <border>
      <left style="medium"/>
      <right style="medium"/>
      <top style="hair"/>
      <bottom style="hair"/>
    </border>
    <border>
      <left style="medium"/>
      <right style="thin"/>
      <top style="hair"/>
      <bottom>
        <color indexed="63"/>
      </bottom>
    </border>
    <border>
      <left style="thin"/>
      <right style="medium"/>
      <top style="hair"/>
      <bottom style="hair"/>
    </border>
    <border>
      <left style="medium"/>
      <right style="medium"/>
      <top>
        <color indexed="63"/>
      </top>
      <bottom>
        <color indexed="63"/>
      </bottom>
    </border>
    <border>
      <left style="medium"/>
      <right style="thin"/>
      <top style="medium"/>
      <bottom style="thin">
        <color indexed="55"/>
      </bottom>
    </border>
    <border>
      <left>
        <color indexed="63"/>
      </left>
      <right/>
      <top style="medium"/>
      <bottom style="thin">
        <color indexed="55"/>
      </bottom>
    </border>
    <border>
      <left style="medium"/>
      <right style="thin"/>
      <top style="thin">
        <color indexed="55"/>
      </top>
      <bottom style="thin">
        <color indexed="55"/>
      </bottom>
    </border>
    <border>
      <left>
        <color indexed="63"/>
      </left>
      <right/>
      <top style="thin">
        <color indexed="55"/>
      </top>
      <bottom style="thin">
        <color indexed="55"/>
      </bottom>
    </border>
    <border>
      <left style="medium"/>
      <right style="thin"/>
      <top style="thin">
        <color indexed="55"/>
      </top>
      <bottom style="medium"/>
    </border>
    <border>
      <left>
        <color indexed="63"/>
      </left>
      <right/>
      <top style="thin">
        <color indexed="55"/>
      </top>
      <bottom style="medium"/>
    </border>
    <border>
      <left/>
      <right style="hair"/>
      <top style="medium"/>
      <bottom style="mediu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medium"/>
      <bottom style="hair"/>
    </border>
    <border>
      <left>
        <color indexed="63"/>
      </left>
      <right style="medium"/>
      <top style="medium"/>
      <bottom style="hair"/>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style="medium"/>
      <right/>
      <top/>
      <bottom style="thin">
        <color indexed="22"/>
      </bottom>
    </border>
    <border>
      <left/>
      <right/>
      <top/>
      <bottom style="thin">
        <color indexed="22"/>
      </bottom>
    </border>
    <border>
      <left/>
      <right style="medium"/>
      <top/>
      <bottom style="thin">
        <color indexed="22"/>
      </bottom>
    </border>
    <border>
      <left style="medium"/>
      <right>
        <color indexed="63"/>
      </right>
      <top style="thin"/>
      <bottom style="medium"/>
    </border>
    <border>
      <left style="thin"/>
      <right>
        <color indexed="63"/>
      </right>
      <top style="medium"/>
      <bottom>
        <color indexed="63"/>
      </bottom>
    </border>
    <border>
      <left style="hair"/>
      <right style="hair"/>
      <top style="medium"/>
      <bottom>
        <color indexed="63"/>
      </bottom>
    </border>
    <border>
      <left style="hair"/>
      <right style="hair"/>
      <top>
        <color indexed="63"/>
      </top>
      <bottom style="thin"/>
    </border>
    <border>
      <left>
        <color indexed="63"/>
      </left>
      <right style="hair"/>
      <top style="medium"/>
      <bottom style="thin"/>
    </border>
    <border>
      <left style="medium"/>
      <right style="medium"/>
      <top style="medium"/>
      <bottom>
        <color indexed="63"/>
      </botto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8" fillId="0" borderId="0" applyNumberFormat="0" applyFill="0" applyBorder="0" applyAlignment="0" applyProtection="0"/>
    <xf numFmtId="0" fontId="79" fillId="20" borderId="0" applyNumberFormat="0" applyBorder="0" applyAlignment="0" applyProtection="0"/>
    <xf numFmtId="0" fontId="8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2" borderId="0" applyNumberFormat="0" applyBorder="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4" fillId="0" borderId="0">
      <alignment/>
      <protection/>
    </xf>
    <xf numFmtId="0" fontId="2" fillId="0" borderId="0">
      <alignment/>
      <protection/>
    </xf>
    <xf numFmtId="0" fontId="4" fillId="0" borderId="0">
      <alignment/>
      <protection/>
    </xf>
    <xf numFmtId="0" fontId="3" fillId="0" borderId="0">
      <alignment/>
      <protection/>
    </xf>
    <xf numFmtId="0" fontId="2" fillId="0" borderId="0">
      <alignment/>
      <protection/>
    </xf>
    <xf numFmtId="0" fontId="86"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7" applyNumberFormat="0" applyFill="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8" applyNumberFormat="0" applyAlignment="0" applyProtection="0"/>
    <xf numFmtId="0" fontId="91" fillId="26" borderId="8" applyNumberFormat="0" applyAlignment="0" applyProtection="0"/>
    <xf numFmtId="0" fontId="92" fillId="26" borderId="9" applyNumberFormat="0" applyAlignment="0" applyProtection="0"/>
    <xf numFmtId="0" fontId="93"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cellStyleXfs>
  <cellXfs count="1642">
    <xf numFmtId="0" fontId="0" fillId="0" borderId="0" xfId="0" applyFont="1" applyAlignment="1">
      <alignment/>
    </xf>
    <xf numFmtId="0" fontId="4" fillId="0" borderId="0" xfId="51" applyAlignment="1">
      <alignment vertical="center"/>
      <protection/>
    </xf>
    <xf numFmtId="0" fontId="5" fillId="0" borderId="0" xfId="51" applyFont="1" applyAlignment="1" applyProtection="1">
      <alignment vertical="center"/>
      <protection locked="0"/>
    </xf>
    <xf numFmtId="0" fontId="5" fillId="0" borderId="0" xfId="51" applyFont="1" applyAlignment="1">
      <alignment vertical="center"/>
      <protection/>
    </xf>
    <xf numFmtId="0" fontId="5" fillId="0" borderId="0" xfId="51" applyFont="1" applyAlignment="1">
      <alignment horizontal="center" vertical="center"/>
      <protection/>
    </xf>
    <xf numFmtId="49" fontId="5" fillId="0" borderId="0" xfId="51" applyNumberFormat="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pplyProtection="1">
      <alignment vertical="center"/>
      <protection locked="0"/>
    </xf>
    <xf numFmtId="0" fontId="6" fillId="0" borderId="0" xfId="51" applyFont="1" applyAlignment="1">
      <alignment vertical="center"/>
      <protection/>
    </xf>
    <xf numFmtId="0" fontId="6" fillId="0" borderId="0" xfId="51" applyFont="1" applyAlignment="1">
      <alignment horizontal="center" vertical="center"/>
      <protection/>
    </xf>
    <xf numFmtId="49" fontId="6" fillId="0" borderId="0" xfId="51" applyNumberFormat="1" applyFont="1" applyAlignment="1" applyProtection="1">
      <alignment vertical="center"/>
      <protection locked="0"/>
    </xf>
    <xf numFmtId="49" fontId="6" fillId="0" borderId="0" xfId="51" applyNumberFormat="1" applyFont="1" applyAlignment="1">
      <alignment vertical="center"/>
      <protection/>
    </xf>
    <xf numFmtId="0" fontId="7" fillId="0" borderId="0" xfId="51" applyFont="1" applyAlignment="1" applyProtection="1">
      <alignment vertical="center"/>
      <protection locked="0"/>
    </xf>
    <xf numFmtId="0" fontId="6" fillId="0" borderId="0" xfId="51" applyFont="1" applyAlignment="1" applyProtection="1">
      <alignment horizontal="right" vertical="center"/>
      <protection locked="0"/>
    </xf>
    <xf numFmtId="0" fontId="9" fillId="0" borderId="0" xfId="51" applyFont="1" applyAlignment="1" applyProtection="1">
      <alignment vertical="center"/>
      <protection locked="0"/>
    </xf>
    <xf numFmtId="0" fontId="9" fillId="0" borderId="0" xfId="51" applyFont="1" applyAlignment="1">
      <alignment vertical="center"/>
      <protection/>
    </xf>
    <xf numFmtId="0" fontId="6" fillId="0" borderId="0" xfId="51" applyFont="1" applyAlignment="1">
      <alignment horizontal="center" vertical="center"/>
      <protection/>
    </xf>
    <xf numFmtId="0" fontId="6" fillId="0" borderId="0" xfId="51" applyFont="1" applyBorder="1" applyAlignment="1" applyProtection="1">
      <alignment vertical="center" wrapText="1"/>
      <protection locked="0"/>
    </xf>
    <xf numFmtId="0" fontId="6" fillId="0" borderId="0" xfId="51" applyFont="1" applyBorder="1" applyAlignment="1" applyProtection="1">
      <alignment vertical="center"/>
      <protection locked="0"/>
    </xf>
    <xf numFmtId="0" fontId="6" fillId="0" borderId="0" xfId="52" applyFont="1" applyBorder="1" applyAlignment="1">
      <alignment vertical="center"/>
      <protection/>
    </xf>
    <xf numFmtId="49" fontId="6" fillId="0" borderId="0" xfId="52" applyNumberFormat="1" applyFont="1" applyBorder="1" applyAlignment="1">
      <alignment vertical="center"/>
      <protection/>
    </xf>
    <xf numFmtId="0" fontId="6" fillId="0" borderId="10" xfId="52" applyFont="1" applyBorder="1" applyAlignment="1">
      <alignment vertical="center" wrapText="1"/>
      <protection/>
    </xf>
    <xf numFmtId="0" fontId="6" fillId="0" borderId="0" xfId="52" applyFont="1" applyBorder="1" applyAlignment="1">
      <alignment vertical="center" wrapText="1"/>
      <protection/>
    </xf>
    <xf numFmtId="49" fontId="6" fillId="0" borderId="0" xfId="52" applyNumberFormat="1" applyFont="1" applyBorder="1" applyAlignment="1">
      <alignment vertical="center" wrapText="1"/>
      <protection/>
    </xf>
    <xf numFmtId="0" fontId="8" fillId="0" borderId="11" xfId="52" applyFont="1" applyFill="1" applyBorder="1" applyAlignment="1">
      <alignment horizontal="left" vertical="center"/>
      <protection/>
    </xf>
    <xf numFmtId="49" fontId="8" fillId="0" borderId="12" xfId="52" applyNumberFormat="1" applyFont="1" applyFill="1" applyBorder="1" applyAlignment="1">
      <alignment horizontal="center" vertical="center" wrapText="1"/>
      <protection/>
    </xf>
    <xf numFmtId="49" fontId="8" fillId="0" borderId="13" xfId="52" applyNumberFormat="1" applyFont="1" applyFill="1" applyBorder="1" applyAlignment="1">
      <alignment horizontal="center" vertical="center" wrapText="1"/>
      <protection/>
    </xf>
    <xf numFmtId="0" fontId="6" fillId="0" borderId="0" xfId="51" applyFont="1">
      <alignment/>
      <protection/>
    </xf>
    <xf numFmtId="0" fontId="8" fillId="0" borderId="0" xfId="51" applyFont="1">
      <alignment/>
      <protection/>
    </xf>
    <xf numFmtId="0" fontId="6" fillId="0" borderId="0" xfId="51" applyFont="1" applyProtection="1">
      <alignment/>
      <protection locked="0"/>
    </xf>
    <xf numFmtId="3" fontId="6" fillId="0" borderId="14" xfId="51" applyNumberFormat="1" applyFont="1" applyFill="1" applyBorder="1" applyAlignment="1" applyProtection="1">
      <alignment vertical="center" wrapText="1"/>
      <protection locked="0"/>
    </xf>
    <xf numFmtId="0" fontId="8" fillId="0" borderId="0" xfId="51" applyFont="1" applyAlignment="1">
      <alignment vertical="center"/>
      <protection/>
    </xf>
    <xf numFmtId="0" fontId="6" fillId="0" borderId="0" xfId="51" applyFont="1" applyBorder="1" applyAlignment="1" applyProtection="1">
      <alignment horizontal="justify" vertical="center" wrapText="1"/>
      <protection locked="0"/>
    </xf>
    <xf numFmtId="0" fontId="6" fillId="0" borderId="0" xfId="51" applyFont="1" applyBorder="1" applyAlignment="1" applyProtection="1">
      <alignment horizontal="left" vertical="center" wrapText="1"/>
      <protection locked="0"/>
    </xf>
    <xf numFmtId="0" fontId="7" fillId="0" borderId="0" xfId="51" applyFont="1" applyBorder="1" applyAlignment="1" applyProtection="1">
      <alignment horizontal="justify" vertical="center"/>
      <protection locked="0"/>
    </xf>
    <xf numFmtId="0" fontId="6" fillId="0" borderId="0" xfId="51" applyFont="1" applyBorder="1" applyAlignment="1" applyProtection="1">
      <alignment horizontal="left" vertical="center"/>
      <protection locked="0"/>
    </xf>
    <xf numFmtId="0" fontId="6" fillId="0" borderId="0" xfId="51" applyFont="1" applyBorder="1" applyAlignment="1">
      <alignment vertical="center"/>
      <protection/>
    </xf>
    <xf numFmtId="0" fontId="6" fillId="0" borderId="0" xfId="51" applyFont="1" applyBorder="1" applyAlignment="1">
      <alignment horizontal="left" vertical="center"/>
      <protection/>
    </xf>
    <xf numFmtId="0" fontId="6" fillId="0" borderId="0" xfId="51" applyFont="1" applyAlignment="1">
      <alignment horizontal="left" vertical="center"/>
      <protection/>
    </xf>
    <xf numFmtId="4" fontId="6" fillId="0" borderId="0" xfId="51" applyNumberFormat="1" applyFont="1" applyAlignment="1" applyProtection="1">
      <alignment vertical="center"/>
      <protection locked="0"/>
    </xf>
    <xf numFmtId="4" fontId="6" fillId="0" borderId="0" xfId="51" applyNumberFormat="1" applyFont="1" applyAlignment="1">
      <alignment vertical="center"/>
      <protection/>
    </xf>
    <xf numFmtId="4" fontId="6" fillId="0" borderId="0" xfId="51" applyNumberFormat="1" applyFont="1" applyProtection="1">
      <alignment/>
      <protection locked="0"/>
    </xf>
    <xf numFmtId="4" fontId="6" fillId="0" borderId="0" xfId="51" applyNumberFormat="1" applyFont="1">
      <alignment/>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6" fillId="0" borderId="0" xfId="51" applyFont="1" applyProtection="1">
      <alignment/>
      <protection/>
    </xf>
    <xf numFmtId="4" fontId="6" fillId="0" borderId="0" xfId="51" applyNumberFormat="1" applyFont="1" applyProtection="1">
      <alignment/>
      <protection/>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0" fontId="6" fillId="0" borderId="0" xfId="51" applyFont="1" applyFill="1" applyBorder="1" applyProtection="1">
      <alignment/>
      <protection/>
    </xf>
    <xf numFmtId="0" fontId="26" fillId="0" borderId="0" xfId="51" applyFont="1" applyFill="1" applyBorder="1" applyAlignment="1" applyProtection="1">
      <alignment vertical="top" wrapText="1"/>
      <protection/>
    </xf>
    <xf numFmtId="0" fontId="26" fillId="0" borderId="0" xfId="51" applyFont="1" applyFill="1" applyBorder="1" applyAlignment="1" applyProtection="1">
      <alignment horizontal="center" vertical="top" wrapText="1"/>
      <protection/>
    </xf>
    <xf numFmtId="0" fontId="26" fillId="0" borderId="0" xfId="51" applyFont="1" applyFill="1" applyBorder="1" applyAlignment="1" applyProtection="1">
      <alignment horizontal="justify" vertical="top" wrapText="1"/>
      <protection/>
    </xf>
    <xf numFmtId="4" fontId="6" fillId="0" borderId="0" xfId="51" applyNumberFormat="1" applyFont="1" applyFill="1" applyBorder="1" applyProtection="1">
      <alignment/>
      <protection/>
    </xf>
    <xf numFmtId="4" fontId="12" fillId="0" borderId="0" xfId="51" applyNumberFormat="1" applyFont="1" applyBorder="1" applyAlignment="1">
      <alignment horizontal="right" vertical="top" wrapText="1"/>
      <protection/>
    </xf>
    <xf numFmtId="0" fontId="19" fillId="0" borderId="0" xfId="52" applyFont="1" applyBorder="1" applyAlignment="1">
      <alignment vertical="center"/>
      <protection/>
    </xf>
    <xf numFmtId="49" fontId="8" fillId="0" borderId="0" xfId="52" applyNumberFormat="1" applyFont="1" applyBorder="1" applyAlignment="1">
      <alignment horizontal="center" vertical="center" wrapText="1"/>
      <protection/>
    </xf>
    <xf numFmtId="49" fontId="19" fillId="0" borderId="0" xfId="52" applyNumberFormat="1" applyFont="1" applyBorder="1" applyAlignment="1">
      <alignment horizontal="left" vertical="center"/>
      <protection/>
    </xf>
    <xf numFmtId="49" fontId="6" fillId="0" borderId="15" xfId="52" applyNumberFormat="1" applyFont="1" applyBorder="1" applyAlignment="1">
      <alignment horizontal="center" vertical="center"/>
      <protection/>
    </xf>
    <xf numFmtId="49" fontId="6" fillId="0" borderId="0" xfId="52" applyNumberFormat="1" applyFont="1" applyBorder="1" applyAlignment="1">
      <alignment horizontal="center" vertical="center"/>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protection/>
    </xf>
    <xf numFmtId="0" fontId="8" fillId="0" borderId="10" xfId="52" applyFont="1" applyBorder="1" applyAlignment="1">
      <alignment vertical="center" wrapText="1"/>
      <protection/>
    </xf>
    <xf numFmtId="0" fontId="6" fillId="0" borderId="0" xfId="51" applyFont="1" applyFill="1" applyBorder="1" applyAlignment="1">
      <alignment vertical="center"/>
      <protection/>
    </xf>
    <xf numFmtId="0" fontId="0" fillId="0" borderId="0" xfId="0" applyAlignment="1">
      <alignment vertical="center"/>
    </xf>
    <xf numFmtId="0" fontId="12" fillId="0" borderId="0" xfId="0" applyFont="1" applyAlignment="1">
      <alignment vertical="center"/>
    </xf>
    <xf numFmtId="4" fontId="6" fillId="0" borderId="0" xfId="51" applyNumberFormat="1" applyFont="1" applyAlignment="1" applyProtection="1">
      <alignment horizontal="center" vertical="center"/>
      <protection locked="0"/>
    </xf>
    <xf numFmtId="4" fontId="6" fillId="0" borderId="0" xfId="51" applyNumberFormat="1" applyFont="1" applyFill="1" applyBorder="1" applyAlignment="1">
      <alignment vertical="center"/>
      <protection/>
    </xf>
    <xf numFmtId="0" fontId="8" fillId="0" borderId="17" xfId="52" applyFont="1" applyBorder="1" applyAlignment="1">
      <alignment vertical="center" wrapText="1"/>
      <protection/>
    </xf>
    <xf numFmtId="0" fontId="6" fillId="0" borderId="0" xfId="52" applyFont="1" applyBorder="1" applyAlignment="1">
      <alignment vertical="center"/>
      <protection/>
    </xf>
    <xf numFmtId="3" fontId="6" fillId="0" borderId="15" xfId="51" applyNumberFormat="1" applyFont="1" applyBorder="1" applyAlignment="1" applyProtection="1">
      <alignment vertical="center"/>
      <protection locked="0"/>
    </xf>
    <xf numFmtId="3" fontId="6" fillId="0" borderId="18" xfId="51" applyNumberFormat="1" applyFont="1" applyBorder="1" applyAlignment="1" applyProtection="1">
      <alignment vertical="center"/>
      <protection locked="0"/>
    </xf>
    <xf numFmtId="3" fontId="6" fillId="0" borderId="14" xfId="51" applyNumberFormat="1" applyFont="1" applyBorder="1" applyAlignment="1" applyProtection="1">
      <alignment vertical="center"/>
      <protection locked="0"/>
    </xf>
    <xf numFmtId="3" fontId="6" fillId="0" borderId="19" xfId="51" applyNumberFormat="1" applyFont="1" applyBorder="1" applyAlignment="1" applyProtection="1">
      <alignment vertical="center"/>
      <protection locked="0"/>
    </xf>
    <xf numFmtId="3" fontId="6" fillId="0" borderId="14" xfId="51" applyNumberFormat="1" applyFont="1" applyBorder="1" applyAlignment="1" applyProtection="1">
      <alignment vertical="center" wrapText="1"/>
      <protection locked="0"/>
    </xf>
    <xf numFmtId="3" fontId="6" fillId="0" borderId="20" xfId="51" applyNumberFormat="1" applyFont="1" applyBorder="1" applyAlignment="1" applyProtection="1">
      <alignment vertical="center"/>
      <protection locked="0"/>
    </xf>
    <xf numFmtId="3" fontId="6" fillId="0" borderId="21" xfId="51" applyNumberFormat="1" applyFont="1" applyBorder="1" applyAlignment="1" applyProtection="1">
      <alignment vertical="center"/>
      <protection locked="0"/>
    </xf>
    <xf numFmtId="3" fontId="6" fillId="0" borderId="0" xfId="52" applyNumberFormat="1" applyFont="1" applyBorder="1" applyAlignment="1">
      <alignment vertical="center"/>
      <protection/>
    </xf>
    <xf numFmtId="3" fontId="8" fillId="0" borderId="13" xfId="52" applyNumberFormat="1" applyFont="1" applyFill="1" applyBorder="1" applyAlignment="1">
      <alignment horizontal="center" vertical="center" wrapText="1"/>
      <protection/>
    </xf>
    <xf numFmtId="3" fontId="8" fillId="0" borderId="22" xfId="52" applyNumberFormat="1" applyFont="1" applyFill="1" applyBorder="1" applyAlignment="1">
      <alignment horizontal="center" vertical="center" wrapText="1"/>
      <protection/>
    </xf>
    <xf numFmtId="3" fontId="8" fillId="0" borderId="23" xfId="52" applyNumberFormat="1" applyFont="1" applyFill="1" applyBorder="1" applyAlignment="1">
      <alignment horizontal="center" vertical="center" wrapText="1"/>
      <protection/>
    </xf>
    <xf numFmtId="3" fontId="8" fillId="0" borderId="24" xfId="52" applyNumberFormat="1" applyFont="1" applyFill="1" applyBorder="1" applyAlignment="1">
      <alignment horizontal="center" vertical="center" wrapText="1"/>
      <protection/>
    </xf>
    <xf numFmtId="3" fontId="6" fillId="0" borderId="0" xfId="51" applyNumberFormat="1" applyFont="1" applyBorder="1" applyAlignment="1" applyProtection="1">
      <alignment vertical="center"/>
      <protection hidden="1"/>
    </xf>
    <xf numFmtId="0" fontId="6" fillId="0" borderId="25" xfId="51" applyFont="1" applyFill="1" applyBorder="1" applyAlignment="1">
      <alignment horizontal="center" vertical="center"/>
      <protection/>
    </xf>
    <xf numFmtId="0" fontId="6" fillId="0" borderId="26" xfId="51" applyFont="1" applyFill="1" applyBorder="1" applyAlignment="1">
      <alignment horizontal="center" vertical="center"/>
      <protection/>
    </xf>
    <xf numFmtId="0" fontId="6" fillId="0" borderId="27" xfId="51" applyFont="1" applyFill="1" applyBorder="1" applyAlignment="1">
      <alignment horizontal="center" vertical="center" wrapText="1"/>
      <protection/>
    </xf>
    <xf numFmtId="0" fontId="6" fillId="0" borderId="28" xfId="51" applyFont="1" applyBorder="1" applyAlignment="1">
      <alignment vertical="center"/>
      <protection/>
    </xf>
    <xf numFmtId="0" fontId="6" fillId="33" borderId="28" xfId="51" applyFont="1" applyFill="1" applyBorder="1" applyAlignment="1">
      <alignment vertical="center"/>
      <protection/>
    </xf>
    <xf numFmtId="0" fontId="6" fillId="0" borderId="29" xfId="51" applyFont="1" applyBorder="1" applyAlignment="1">
      <alignment vertical="center"/>
      <protection/>
    </xf>
    <xf numFmtId="0" fontId="6" fillId="33" borderId="29" xfId="51" applyFont="1" applyFill="1" applyBorder="1" applyAlignment="1">
      <alignment vertical="center"/>
      <protection/>
    </xf>
    <xf numFmtId="0" fontId="6" fillId="0" borderId="30" xfId="51" applyFont="1" applyBorder="1" applyAlignment="1">
      <alignment vertical="center"/>
      <protection/>
    </xf>
    <xf numFmtId="0" fontId="6" fillId="33" borderId="30" xfId="51" applyFont="1" applyFill="1" applyBorder="1" applyAlignment="1">
      <alignment vertical="center"/>
      <protection/>
    </xf>
    <xf numFmtId="4" fontId="9" fillId="0" borderId="0" xfId="51" applyNumberFormat="1" applyFont="1" applyAlignment="1">
      <alignment vertical="center"/>
      <protection/>
    </xf>
    <xf numFmtId="3" fontId="6" fillId="0" borderId="31" xfId="51" applyNumberFormat="1" applyFont="1" applyBorder="1" applyAlignment="1" applyProtection="1">
      <alignment horizontal="right" vertical="center" wrapText="1" indent="1"/>
      <protection locked="0"/>
    </xf>
    <xf numFmtId="3" fontId="6" fillId="0" borderId="32" xfId="51" applyNumberFormat="1" applyFont="1" applyBorder="1" applyAlignment="1" applyProtection="1">
      <alignment horizontal="right" vertical="center" wrapText="1" indent="1"/>
      <protection locked="0"/>
    </xf>
    <xf numFmtId="3" fontId="6" fillId="0" borderId="16" xfId="51" applyNumberFormat="1" applyFont="1" applyBorder="1" applyAlignment="1" applyProtection="1">
      <alignment horizontal="right" vertical="center" wrapText="1" indent="1"/>
      <protection locked="0"/>
    </xf>
    <xf numFmtId="3" fontId="6" fillId="0" borderId="33" xfId="51" applyNumberFormat="1" applyFont="1" applyBorder="1" applyAlignment="1" applyProtection="1">
      <alignment horizontal="right" vertical="center" wrapText="1" indent="1"/>
      <protection locked="0"/>
    </xf>
    <xf numFmtId="3" fontId="6" fillId="0" borderId="24" xfId="51" applyNumberFormat="1" applyFont="1" applyBorder="1" applyAlignment="1" applyProtection="1">
      <alignment vertical="center"/>
      <protection locked="0"/>
    </xf>
    <xf numFmtId="3" fontId="6" fillId="0" borderId="34" xfId="51" applyNumberFormat="1" applyFont="1" applyBorder="1" applyAlignment="1" applyProtection="1">
      <alignment vertical="center"/>
      <protection locked="0"/>
    </xf>
    <xf numFmtId="3" fontId="6" fillId="0" borderId="33" xfId="51" applyNumberFormat="1" applyFont="1" applyBorder="1" applyAlignment="1" applyProtection="1">
      <alignment horizontal="right" vertical="center"/>
      <protection locked="0"/>
    </xf>
    <xf numFmtId="3" fontId="6" fillId="0" borderId="33" xfId="51" applyNumberFormat="1" applyFont="1" applyBorder="1" applyAlignment="1" applyProtection="1">
      <alignment horizontal="right"/>
      <protection locked="0"/>
    </xf>
    <xf numFmtId="3" fontId="6" fillId="0" borderId="35" xfId="51" applyNumberFormat="1" applyFont="1" applyBorder="1" applyAlignment="1" applyProtection="1">
      <alignment horizontal="right" vertical="center"/>
      <protection locked="0"/>
    </xf>
    <xf numFmtId="3" fontId="6" fillId="0" borderId="32" xfId="51" applyNumberFormat="1" applyFont="1" applyBorder="1" applyAlignment="1" applyProtection="1">
      <alignment horizontal="right" vertical="top" wrapText="1"/>
      <protection locked="0"/>
    </xf>
    <xf numFmtId="3" fontId="6" fillId="0" borderId="33" xfId="51" applyNumberFormat="1" applyFont="1" applyBorder="1" applyAlignment="1" applyProtection="1">
      <alignment horizontal="right" vertical="top" wrapText="1"/>
      <protection locked="0"/>
    </xf>
    <xf numFmtId="3" fontId="8" fillId="0" borderId="33" xfId="51" applyNumberFormat="1" applyFont="1" applyBorder="1" applyAlignment="1" applyProtection="1">
      <alignment horizontal="right" vertical="top" wrapText="1"/>
      <protection locked="0"/>
    </xf>
    <xf numFmtId="4" fontId="6" fillId="0" borderId="0" xfId="51" applyNumberFormat="1" applyFont="1" applyBorder="1" applyAlignment="1" applyProtection="1">
      <alignment vertical="center"/>
      <protection hidden="1"/>
    </xf>
    <xf numFmtId="0" fontId="26" fillId="0" borderId="0" xfId="51" applyFont="1" applyFill="1" applyBorder="1" applyAlignment="1">
      <alignment horizontal="justify" vertical="center" wrapText="1"/>
      <protection/>
    </xf>
    <xf numFmtId="4" fontId="26" fillId="0" borderId="0" xfId="51" applyNumberFormat="1" applyFont="1" applyFill="1" applyBorder="1" applyAlignment="1">
      <alignment horizontal="justify" vertical="center" wrapText="1"/>
      <protection/>
    </xf>
    <xf numFmtId="3" fontId="12" fillId="0" borderId="18" xfId="51" applyNumberFormat="1" applyFont="1" applyBorder="1" applyAlignment="1" applyProtection="1">
      <alignment horizontal="right" vertical="center" wrapText="1"/>
      <protection locked="0"/>
    </xf>
    <xf numFmtId="3" fontId="12" fillId="0" borderId="36" xfId="51" applyNumberFormat="1" applyFont="1" applyBorder="1" applyAlignment="1" applyProtection="1">
      <alignment horizontal="right" vertical="center" wrapText="1"/>
      <protection locked="0"/>
    </xf>
    <xf numFmtId="3" fontId="12" fillId="0" borderId="24" xfId="51" applyNumberFormat="1" applyFont="1" applyBorder="1" applyAlignment="1" applyProtection="1">
      <alignment horizontal="right" vertical="center" wrapText="1"/>
      <protection locked="0"/>
    </xf>
    <xf numFmtId="3" fontId="6" fillId="0" borderId="22" xfId="51" applyNumberFormat="1" applyFont="1" applyBorder="1" applyAlignment="1" applyProtection="1">
      <alignment vertical="center"/>
      <protection/>
    </xf>
    <xf numFmtId="3" fontId="6" fillId="0" borderId="18" xfId="51" applyNumberFormat="1" applyFont="1" applyBorder="1" applyAlignment="1" applyProtection="1">
      <alignment vertical="center"/>
      <protection/>
    </xf>
    <xf numFmtId="3" fontId="6" fillId="0" borderId="19" xfId="51" applyNumberFormat="1" applyFont="1" applyBorder="1" applyAlignment="1" applyProtection="1">
      <alignment vertical="center"/>
      <protection/>
    </xf>
    <xf numFmtId="3" fontId="6" fillId="0" borderId="14" xfId="51" applyNumberFormat="1" applyFont="1" applyBorder="1" applyAlignment="1" applyProtection="1">
      <alignment horizontal="right" vertical="center" wrapText="1"/>
      <protection locked="0"/>
    </xf>
    <xf numFmtId="3" fontId="6" fillId="0" borderId="19" xfId="51" applyNumberFormat="1" applyFont="1" applyBorder="1" applyAlignment="1" applyProtection="1">
      <alignment horizontal="right" vertical="center" wrapText="1"/>
      <protection/>
    </xf>
    <xf numFmtId="3" fontId="6" fillId="0" borderId="20" xfId="51" applyNumberFormat="1" applyFont="1" applyBorder="1" applyAlignment="1" applyProtection="1">
      <alignment horizontal="right" vertical="center" wrapText="1"/>
      <protection locked="0"/>
    </xf>
    <xf numFmtId="3" fontId="6" fillId="0" borderId="21" xfId="51" applyNumberFormat="1" applyFont="1" applyBorder="1" applyAlignment="1" applyProtection="1">
      <alignment horizontal="right" vertical="center" wrapText="1"/>
      <protection/>
    </xf>
    <xf numFmtId="3" fontId="6" fillId="0" borderId="37" xfId="51" applyNumberFormat="1" applyFont="1" applyBorder="1" applyAlignment="1" applyProtection="1">
      <alignment horizontal="right" vertical="center" wrapText="1"/>
      <protection/>
    </xf>
    <xf numFmtId="3" fontId="6" fillId="0" borderId="34" xfId="51" applyNumberFormat="1" applyFont="1" applyBorder="1" applyAlignment="1" applyProtection="1">
      <alignment vertical="center"/>
      <protection/>
    </xf>
    <xf numFmtId="3" fontId="6" fillId="0" borderId="32" xfId="51" applyNumberFormat="1" applyFont="1" applyBorder="1" applyAlignment="1" applyProtection="1">
      <alignment vertical="center"/>
      <protection/>
    </xf>
    <xf numFmtId="3" fontId="6" fillId="0" borderId="33" xfId="51" applyNumberFormat="1" applyFont="1" applyBorder="1" applyAlignment="1" applyProtection="1">
      <alignment vertical="center"/>
      <protection/>
    </xf>
    <xf numFmtId="3" fontId="6" fillId="0" borderId="13"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Alignment="1" applyProtection="1">
      <alignment vertical="center"/>
      <protection locked="0"/>
    </xf>
    <xf numFmtId="0" fontId="6" fillId="34" borderId="0" xfId="51" applyFont="1" applyFill="1" applyAlignment="1">
      <alignment vertical="center"/>
      <protection/>
    </xf>
    <xf numFmtId="4" fontId="9" fillId="34" borderId="0" xfId="51" applyNumberFormat="1" applyFont="1" applyFill="1" applyAlignment="1">
      <alignment vertical="center"/>
      <protection/>
    </xf>
    <xf numFmtId="0" fontId="9" fillId="34" borderId="0" xfId="51" applyFont="1" applyFill="1" applyAlignment="1">
      <alignment vertical="center"/>
      <protection/>
    </xf>
    <xf numFmtId="0" fontId="6" fillId="34" borderId="0" xfId="51" applyFont="1" applyFill="1" applyAlignment="1" applyProtection="1">
      <alignment vertical="center"/>
      <protection locked="0"/>
    </xf>
    <xf numFmtId="0" fontId="8" fillId="0" borderId="38" xfId="52" applyFont="1" applyBorder="1" applyAlignment="1">
      <alignment vertical="center" wrapText="1"/>
      <protection/>
    </xf>
    <xf numFmtId="0" fontId="6" fillId="33" borderId="39" xfId="51" applyFont="1" applyFill="1" applyBorder="1" applyAlignment="1">
      <alignment horizontal="center" vertical="center"/>
      <protection/>
    </xf>
    <xf numFmtId="0" fontId="6" fillId="33" borderId="25" xfId="51" applyFont="1" applyFill="1" applyBorder="1" applyAlignment="1">
      <alignment horizontal="center" vertical="center"/>
      <protection/>
    </xf>
    <xf numFmtId="0" fontId="6" fillId="33" borderId="40" xfId="51" applyFont="1" applyFill="1" applyBorder="1" applyAlignment="1">
      <alignment horizontal="center" vertical="center"/>
      <protection/>
    </xf>
    <xf numFmtId="0" fontId="6" fillId="33" borderId="41" xfId="51" applyFont="1" applyFill="1" applyBorder="1" applyAlignment="1">
      <alignment horizontal="center" vertical="center" wrapText="1"/>
      <protection/>
    </xf>
    <xf numFmtId="3" fontId="6" fillId="0" borderId="0" xfId="51" applyNumberFormat="1" applyFont="1" applyFill="1" applyBorder="1" applyAlignment="1" applyProtection="1">
      <alignment horizontal="left" vertical="center"/>
      <protection hidden="1"/>
    </xf>
    <xf numFmtId="3" fontId="6" fillId="0" borderId="0" xfId="51" applyNumberFormat="1" applyFont="1" applyBorder="1" applyAlignment="1" applyProtection="1">
      <alignment horizontal="left" vertical="center"/>
      <protection hidden="1"/>
    </xf>
    <xf numFmtId="0" fontId="6" fillId="33" borderId="42" xfId="51" applyFont="1" applyFill="1" applyBorder="1" applyAlignment="1">
      <alignment horizontal="center" vertical="center"/>
      <protection/>
    </xf>
    <xf numFmtId="0" fontId="6" fillId="33" borderId="43" xfId="51" applyFont="1" applyFill="1" applyBorder="1" applyAlignment="1">
      <alignment horizontal="center" vertical="center" wrapText="1"/>
      <protection/>
    </xf>
    <xf numFmtId="0" fontId="6" fillId="0" borderId="44" xfId="51" applyFont="1" applyFill="1" applyBorder="1" applyAlignment="1">
      <alignment horizontal="center" vertical="center" wrapText="1"/>
      <protection/>
    </xf>
    <xf numFmtId="0" fontId="8" fillId="33" borderId="45" xfId="54" applyFont="1" applyFill="1" applyBorder="1" applyAlignment="1">
      <alignment horizontal="left" vertical="center"/>
      <protection/>
    </xf>
    <xf numFmtId="0" fontId="8" fillId="33" borderId="46" xfId="54" applyFont="1" applyFill="1" applyBorder="1" applyAlignment="1">
      <alignment horizontal="left" vertical="center"/>
      <protection/>
    </xf>
    <xf numFmtId="0" fontId="6" fillId="33" borderId="47" xfId="51" applyFont="1" applyFill="1" applyBorder="1" applyAlignment="1">
      <alignment vertical="center"/>
      <protection/>
    </xf>
    <xf numFmtId="0" fontId="6" fillId="33" borderId="48" xfId="51" applyFont="1" applyFill="1" applyBorder="1" applyAlignment="1">
      <alignment vertical="center"/>
      <protection/>
    </xf>
    <xf numFmtId="0" fontId="6" fillId="33" borderId="49" xfId="51" applyFont="1" applyFill="1" applyBorder="1" applyAlignment="1">
      <alignment vertical="center"/>
      <protection/>
    </xf>
    <xf numFmtId="0" fontId="6" fillId="33" borderId="50" xfId="54" applyFont="1" applyFill="1" applyBorder="1" applyAlignment="1">
      <alignment horizontal="left" vertical="center"/>
      <protection/>
    </xf>
    <xf numFmtId="0" fontId="6" fillId="0" borderId="31" xfId="51" applyFont="1" applyBorder="1" applyAlignment="1">
      <alignment horizontal="center" vertical="center"/>
      <protection/>
    </xf>
    <xf numFmtId="0" fontId="6" fillId="0" borderId="51" xfId="51" applyFont="1" applyBorder="1" applyAlignment="1" applyProtection="1">
      <alignment horizontal="center" vertical="center" wrapText="1"/>
      <protection locked="0"/>
    </xf>
    <xf numFmtId="0" fontId="6" fillId="0" borderId="52" xfId="51" applyFont="1" applyBorder="1" applyAlignment="1" applyProtection="1">
      <alignment horizontal="center" vertical="center" wrapText="1"/>
      <protection locked="0"/>
    </xf>
    <xf numFmtId="0" fontId="6" fillId="0" borderId="53" xfId="51" applyFont="1" applyBorder="1" applyAlignment="1" applyProtection="1">
      <alignment horizontal="center" vertical="center" wrapText="1"/>
      <protection locked="0"/>
    </xf>
    <xf numFmtId="0" fontId="6" fillId="0" borderId="54" xfId="51" applyFont="1" applyBorder="1" applyAlignment="1" applyProtection="1">
      <alignment horizontal="center" vertical="center" wrapText="1"/>
      <protection locked="0"/>
    </xf>
    <xf numFmtId="0" fontId="6" fillId="0" borderId="55" xfId="51" applyFont="1" applyBorder="1" applyAlignment="1" applyProtection="1">
      <alignment horizontal="center" vertical="center" wrapText="1"/>
      <protection locked="0"/>
    </xf>
    <xf numFmtId="0" fontId="6" fillId="0" borderId="16"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wrapText="1"/>
      <protection locked="0"/>
    </xf>
    <xf numFmtId="0" fontId="6" fillId="0" borderId="56" xfId="51" applyFont="1" applyBorder="1" applyAlignment="1" applyProtection="1">
      <alignment horizontal="center" vertical="center" wrapText="1"/>
      <protection locked="0"/>
    </xf>
    <xf numFmtId="0" fontId="6" fillId="0" borderId="19" xfId="51"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57" xfId="0" applyFont="1" applyBorder="1" applyAlignment="1">
      <alignment horizontal="center" vertical="center" wrapText="1" shrinkToFit="1"/>
    </xf>
    <xf numFmtId="0" fontId="12" fillId="0" borderId="57"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0" xfId="0" applyFont="1" applyAlignment="1">
      <alignment horizontal="left" vertical="center" wrapText="1"/>
    </xf>
    <xf numFmtId="0" fontId="12" fillId="0" borderId="0" xfId="55" applyFont="1" applyAlignment="1">
      <alignment vertical="center"/>
      <protection/>
    </xf>
    <xf numFmtId="0" fontId="6" fillId="0" borderId="0" xfId="55" applyFont="1" applyAlignment="1">
      <alignment vertical="center"/>
      <protection/>
    </xf>
    <xf numFmtId="0" fontId="6" fillId="0" borderId="0" xfId="55" applyFont="1" applyAlignment="1" applyProtection="1">
      <alignment vertical="center"/>
      <protection locked="0"/>
    </xf>
    <xf numFmtId="0" fontId="12" fillId="0" borderId="59" xfId="0" applyFont="1" applyBorder="1" applyAlignment="1">
      <alignment horizontal="center" vertical="center"/>
    </xf>
    <xf numFmtId="0" fontId="12" fillId="0" borderId="60" xfId="0" applyFont="1" applyFill="1" applyBorder="1" applyAlignment="1">
      <alignment horizontal="center" vertical="center" wrapText="1" shrinkToFit="1"/>
    </xf>
    <xf numFmtId="0" fontId="8" fillId="0" borderId="0" xfId="55" applyFont="1" applyAlignment="1">
      <alignment vertical="center"/>
      <protection/>
    </xf>
    <xf numFmtId="0" fontId="22" fillId="0" borderId="0" xfId="0" applyFont="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61" xfId="0" applyFont="1" applyFill="1" applyBorder="1" applyAlignment="1">
      <alignment horizontal="center" vertical="center" wrapText="1" shrinkToFit="1"/>
    </xf>
    <xf numFmtId="0" fontId="12" fillId="0" borderId="62" xfId="0" applyFont="1" applyFill="1" applyBorder="1" applyAlignment="1">
      <alignment horizontal="center" vertical="center"/>
    </xf>
    <xf numFmtId="0" fontId="12" fillId="0" borderId="33"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horizontal="center" vertical="center"/>
    </xf>
    <xf numFmtId="0" fontId="12" fillId="0" borderId="35" xfId="0" applyFont="1" applyFill="1"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8" fillId="0" borderId="0" xfId="55" applyFont="1" applyFill="1" applyAlignment="1">
      <alignment vertical="center"/>
      <protection/>
    </xf>
    <xf numFmtId="0" fontId="20" fillId="0" borderId="0" xfId="0" applyFont="1" applyFill="1" applyBorder="1" applyAlignment="1">
      <alignment horizontal="left" vertical="center"/>
    </xf>
    <xf numFmtId="0" fontId="1" fillId="0" borderId="0" xfId="0" applyFont="1" applyFill="1" applyBorder="1" applyAlignment="1">
      <alignment vertical="center"/>
    </xf>
    <xf numFmtId="0" fontId="6" fillId="0" borderId="62" xfId="0" applyFont="1" applyFill="1" applyBorder="1" applyAlignment="1">
      <alignment horizontal="center" vertical="center"/>
    </xf>
    <xf numFmtId="0" fontId="6" fillId="0" borderId="33" xfId="0" applyFont="1" applyFill="1" applyBorder="1" applyAlignment="1">
      <alignment vertical="center"/>
    </xf>
    <xf numFmtId="3" fontId="0" fillId="0" borderId="0" xfId="0" applyNumberFormat="1" applyAlignment="1">
      <alignment horizontal="right" vertical="center"/>
    </xf>
    <xf numFmtId="0" fontId="6" fillId="33" borderId="65" xfId="51" applyFont="1" applyFill="1" applyBorder="1" applyAlignment="1">
      <alignment horizontal="center" vertical="center" wrapText="1"/>
      <protection/>
    </xf>
    <xf numFmtId="0" fontId="6" fillId="0" borderId="66" xfId="51" applyFont="1" applyBorder="1" applyAlignment="1">
      <alignment horizontal="center" vertical="center"/>
      <protection/>
    </xf>
    <xf numFmtId="0" fontId="6" fillId="0" borderId="67" xfId="51" applyFont="1" applyBorder="1" applyAlignment="1">
      <alignment horizontal="center" vertical="center"/>
      <protection/>
    </xf>
    <xf numFmtId="0" fontId="6" fillId="0" borderId="68" xfId="51" applyFont="1" applyBorder="1" applyAlignment="1">
      <alignment horizontal="center" vertical="center"/>
      <protection/>
    </xf>
    <xf numFmtId="0" fontId="8" fillId="0" borderId="0" xfId="52" applyFont="1" applyBorder="1" applyAlignment="1">
      <alignment vertical="center"/>
      <protection/>
    </xf>
    <xf numFmtId="0" fontId="6" fillId="0" borderId="10" xfId="52" applyFont="1" applyBorder="1" applyAlignment="1">
      <alignment vertical="center" wrapText="1"/>
      <protection/>
    </xf>
    <xf numFmtId="49" fontId="6" fillId="0" borderId="14" xfId="52" applyNumberFormat="1" applyFont="1" applyBorder="1" applyAlignment="1">
      <alignment horizontal="center" vertical="center"/>
      <protection/>
    </xf>
    <xf numFmtId="0" fontId="6" fillId="0" borderId="16" xfId="52" applyFont="1" applyBorder="1" applyAlignment="1">
      <alignment horizontal="center" vertical="center" wrapText="1"/>
      <protection/>
    </xf>
    <xf numFmtId="3" fontId="6" fillId="0" borderId="0" xfId="52" applyNumberFormat="1" applyFont="1" applyBorder="1" applyAlignment="1">
      <alignment vertical="center"/>
      <protection/>
    </xf>
    <xf numFmtId="0" fontId="6" fillId="0" borderId="0" xfId="52" applyFont="1" applyBorder="1" applyAlignment="1">
      <alignment vertical="center" wrapText="1"/>
      <protection/>
    </xf>
    <xf numFmtId="0" fontId="6" fillId="0" borderId="0" xfId="52" applyFont="1" applyBorder="1" applyAlignment="1">
      <alignment horizontal="center" vertical="center"/>
      <protection/>
    </xf>
    <xf numFmtId="0" fontId="6" fillId="0" borderId="69" xfId="51" applyFont="1" applyBorder="1" applyAlignment="1" applyProtection="1">
      <alignment vertical="center"/>
      <protection/>
    </xf>
    <xf numFmtId="0" fontId="6" fillId="0" borderId="16" xfId="51" applyFont="1" applyBorder="1" applyAlignment="1" applyProtection="1">
      <alignment vertical="center"/>
      <protection/>
    </xf>
    <xf numFmtId="0" fontId="6" fillId="0" borderId="12" xfId="51" applyFont="1" applyBorder="1" applyAlignment="1" applyProtection="1">
      <alignment vertical="center"/>
      <protection/>
    </xf>
    <xf numFmtId="0" fontId="6" fillId="0" borderId="70" xfId="51" applyFont="1" applyBorder="1" applyAlignment="1" applyProtection="1">
      <alignment vertical="center"/>
      <protection/>
    </xf>
    <xf numFmtId="0" fontId="6" fillId="0" borderId="0" xfId="51" applyFont="1" applyAlignment="1" applyProtection="1">
      <alignment vertical="center"/>
      <protection/>
    </xf>
    <xf numFmtId="0" fontId="12" fillId="0" borderId="0" xfId="51" applyFont="1" applyAlignment="1" applyProtection="1">
      <alignment horizontal="right" vertical="top" wrapText="1"/>
      <protection/>
    </xf>
    <xf numFmtId="0" fontId="12" fillId="0" borderId="0" xfId="51" applyFont="1" applyAlignment="1" applyProtection="1">
      <alignment vertical="top" wrapText="1"/>
      <protection/>
    </xf>
    <xf numFmtId="3" fontId="6" fillId="0" borderId="22" xfId="51" applyNumberFormat="1" applyFont="1" applyFill="1" applyBorder="1" applyAlignment="1" applyProtection="1">
      <alignment vertical="center"/>
      <protection locked="0"/>
    </xf>
    <xf numFmtId="3" fontId="6" fillId="0" borderId="24" xfId="51" applyNumberFormat="1" applyFont="1" applyFill="1" applyBorder="1" applyAlignment="1" applyProtection="1">
      <alignment vertical="center"/>
      <protection locked="0"/>
    </xf>
    <xf numFmtId="3" fontId="6" fillId="0" borderId="19" xfId="51" applyNumberFormat="1" applyFont="1" applyFill="1" applyBorder="1" applyAlignment="1" applyProtection="1">
      <alignment vertical="center"/>
      <protection locked="0"/>
    </xf>
    <xf numFmtId="3" fontId="6" fillId="0" borderId="21" xfId="51" applyNumberFormat="1" applyFont="1" applyFill="1" applyBorder="1" applyAlignment="1" applyProtection="1">
      <alignment vertical="center"/>
      <protection locked="0"/>
    </xf>
    <xf numFmtId="0" fontId="7" fillId="0" borderId="0" xfId="51" applyFont="1" applyAlignment="1" applyProtection="1">
      <alignment vertical="center"/>
      <protection/>
    </xf>
    <xf numFmtId="4" fontId="6" fillId="0" borderId="0" xfId="51" applyNumberFormat="1" applyFont="1" applyAlignment="1" applyProtection="1">
      <alignment vertical="center"/>
      <protection/>
    </xf>
    <xf numFmtId="4" fontId="12" fillId="0" borderId="0" xfId="51" applyNumberFormat="1" applyFont="1" applyBorder="1" applyAlignment="1" applyProtection="1">
      <alignment horizontal="right" vertical="center" wrapText="1"/>
      <protection/>
    </xf>
    <xf numFmtId="0" fontId="6" fillId="0" borderId="12" xfId="51" applyFont="1" applyBorder="1" applyAlignment="1" applyProtection="1">
      <alignment horizontal="center" vertical="center"/>
      <protection/>
    </xf>
    <xf numFmtId="0" fontId="6" fillId="0" borderId="71" xfId="51" applyFont="1" applyBorder="1" applyAlignment="1" applyProtection="1">
      <alignment horizontal="center" vertical="center"/>
      <protection/>
    </xf>
    <xf numFmtId="0" fontId="6" fillId="0" borderId="72" xfId="51" applyFont="1" applyBorder="1" applyAlignment="1" applyProtection="1">
      <alignment horizontal="center" vertical="center"/>
      <protection/>
    </xf>
    <xf numFmtId="4" fontId="6" fillId="0" borderId="13" xfId="51" applyNumberFormat="1" applyFont="1" applyBorder="1" applyAlignment="1" applyProtection="1">
      <alignment horizontal="center" vertical="center"/>
      <protection/>
    </xf>
    <xf numFmtId="4" fontId="6" fillId="0" borderId="22" xfId="51" applyNumberFormat="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vertical="center"/>
      <protection/>
    </xf>
    <xf numFmtId="0" fontId="6" fillId="0" borderId="14" xfId="51" applyFont="1" applyBorder="1" applyAlignment="1" applyProtection="1">
      <alignment vertical="center"/>
      <protection/>
    </xf>
    <xf numFmtId="0" fontId="12" fillId="0" borderId="0" xfId="51" applyFont="1" applyBorder="1" applyAlignment="1" applyProtection="1">
      <alignment vertical="center" wrapText="1"/>
      <protection/>
    </xf>
    <xf numFmtId="0" fontId="6" fillId="0" borderId="20" xfId="51" applyFont="1" applyBorder="1" applyAlignment="1" applyProtection="1">
      <alignment vertical="center"/>
      <protection/>
    </xf>
    <xf numFmtId="0" fontId="6" fillId="0" borderId="73" xfId="51" applyFont="1" applyBorder="1" applyAlignment="1" applyProtection="1">
      <alignment vertical="center"/>
      <protection/>
    </xf>
    <xf numFmtId="0" fontId="6" fillId="0" borderId="71" xfId="51" applyFont="1" applyBorder="1" applyAlignment="1" applyProtection="1">
      <alignment vertical="center"/>
      <protection/>
    </xf>
    <xf numFmtId="3" fontId="6" fillId="0" borderId="13" xfId="51" applyNumberFormat="1" applyFont="1" applyBorder="1" applyAlignment="1" applyProtection="1">
      <alignment horizontal="right" vertical="center" wrapText="1"/>
      <protection/>
    </xf>
    <xf numFmtId="0" fontId="6" fillId="0" borderId="74" xfId="51" applyFont="1" applyBorder="1" applyAlignment="1" applyProtection="1">
      <alignment vertical="center"/>
      <protection/>
    </xf>
    <xf numFmtId="0" fontId="6" fillId="0" borderId="0" xfId="51" applyFont="1" applyFill="1" applyBorder="1" applyAlignment="1" applyProtection="1">
      <alignment vertical="center"/>
      <protection/>
    </xf>
    <xf numFmtId="0" fontId="6" fillId="0" borderId="56" xfId="51" applyFont="1" applyBorder="1" applyAlignment="1" applyProtection="1">
      <alignment vertical="center"/>
      <protection/>
    </xf>
    <xf numFmtId="0" fontId="6" fillId="0" borderId="75" xfId="51" applyFont="1" applyBorder="1" applyAlignment="1" applyProtection="1">
      <alignment vertical="center"/>
      <protection/>
    </xf>
    <xf numFmtId="0" fontId="6" fillId="0" borderId="76" xfId="51" applyFont="1" applyBorder="1" applyAlignment="1" applyProtection="1">
      <alignment vertical="center"/>
      <protection/>
    </xf>
    <xf numFmtId="0" fontId="19" fillId="0" borderId="0" xfId="51" applyFont="1" applyAlignment="1" applyProtection="1">
      <alignment vertical="center"/>
      <protection/>
    </xf>
    <xf numFmtId="4" fontId="6" fillId="0" borderId="0" xfId="51" applyNumberFormat="1" applyFont="1" applyAlignment="1" applyProtection="1">
      <alignment horizontal="right"/>
      <protection/>
    </xf>
    <xf numFmtId="0" fontId="6" fillId="0" borderId="17" xfId="51" applyFont="1" applyBorder="1" applyAlignment="1" applyProtection="1">
      <alignment vertical="center"/>
      <protection/>
    </xf>
    <xf numFmtId="0" fontId="6" fillId="0" borderId="10" xfId="51" applyFont="1" applyBorder="1" applyAlignment="1" applyProtection="1">
      <alignment vertical="center"/>
      <protection/>
    </xf>
    <xf numFmtId="0" fontId="6" fillId="0" borderId="10" xfId="51" applyFont="1" applyBorder="1" applyAlignment="1" applyProtection="1">
      <alignment vertical="center"/>
      <protection/>
    </xf>
    <xf numFmtId="0" fontId="8" fillId="0" borderId="10" xfId="51" applyFont="1" applyBorder="1" applyProtection="1">
      <alignment/>
      <protection/>
    </xf>
    <xf numFmtId="3" fontId="8" fillId="0" borderId="33" xfId="51" applyNumberFormat="1" applyFont="1" applyBorder="1" applyAlignment="1" applyProtection="1">
      <alignment horizontal="right" vertical="center"/>
      <protection/>
    </xf>
    <xf numFmtId="0" fontId="6" fillId="0" borderId="77" xfId="51" applyFont="1" applyBorder="1" applyAlignment="1" applyProtection="1">
      <alignment vertical="center"/>
      <protection/>
    </xf>
    <xf numFmtId="0" fontId="6" fillId="0" borderId="78" xfId="51" applyFont="1" applyBorder="1" applyAlignment="1" applyProtection="1">
      <alignment vertical="center"/>
      <protection/>
    </xf>
    <xf numFmtId="0" fontId="8" fillId="0" borderId="0" xfId="51" applyFont="1" applyProtection="1">
      <alignment/>
      <protection/>
    </xf>
    <xf numFmtId="0" fontId="8" fillId="0" borderId="79" xfId="51" applyFont="1" applyBorder="1" applyAlignment="1" applyProtection="1">
      <alignment horizontal="justify" vertical="top" wrapText="1"/>
      <protection/>
    </xf>
    <xf numFmtId="3" fontId="8" fillId="0" borderId="32" xfId="51" applyNumberFormat="1" applyFont="1" applyBorder="1" applyAlignment="1" applyProtection="1">
      <alignment horizontal="right" vertical="top" wrapText="1"/>
      <protection/>
    </xf>
    <xf numFmtId="0" fontId="6" fillId="0" borderId="79" xfId="51" applyFont="1" applyBorder="1" applyAlignment="1" applyProtection="1">
      <alignment horizontal="justify" vertical="top" wrapText="1"/>
      <protection/>
    </xf>
    <xf numFmtId="0" fontId="6" fillId="0" borderId="10" xfId="51" applyFont="1" applyBorder="1" applyAlignment="1" applyProtection="1">
      <alignment horizontal="justify" vertical="top" wrapText="1"/>
      <protection/>
    </xf>
    <xf numFmtId="0" fontId="8" fillId="0" borderId="77" xfId="51" applyFont="1" applyBorder="1" applyAlignment="1" applyProtection="1">
      <alignment horizontal="justify" vertical="top" wrapText="1"/>
      <protection/>
    </xf>
    <xf numFmtId="3" fontId="8" fillId="0" borderId="35" xfId="51" applyNumberFormat="1" applyFont="1" applyBorder="1" applyAlignment="1" applyProtection="1">
      <alignment horizontal="right" vertical="top" wrapText="1"/>
      <protection/>
    </xf>
    <xf numFmtId="0" fontId="6" fillId="0" borderId="0" xfId="51" applyFont="1" applyAlignment="1" applyProtection="1">
      <alignment vertical="center"/>
      <protection/>
    </xf>
    <xf numFmtId="0" fontId="6" fillId="0" borderId="0" xfId="51" applyFont="1" applyFill="1" applyAlignment="1" applyProtection="1">
      <alignment horizontal="left" vertical="center"/>
      <protection/>
    </xf>
    <xf numFmtId="0" fontId="6" fillId="0" borderId="0" xfId="51" applyFont="1" applyFill="1" applyAlignment="1" applyProtection="1">
      <alignment vertical="center"/>
      <protection/>
    </xf>
    <xf numFmtId="0" fontId="6" fillId="0" borderId="0" xfId="51" applyFont="1" applyBorder="1" applyAlignment="1" applyProtection="1">
      <alignment vertical="center"/>
      <protection/>
    </xf>
    <xf numFmtId="0" fontId="0" fillId="0" borderId="0" xfId="0" applyAlignment="1" applyProtection="1">
      <alignment vertical="center"/>
      <protection/>
    </xf>
    <xf numFmtId="0" fontId="21" fillId="0" borderId="0" xfId="51" applyFont="1" applyAlignment="1" applyProtection="1">
      <alignment vertical="center"/>
      <protection/>
    </xf>
    <xf numFmtId="0" fontId="12" fillId="0" borderId="0" xfId="0" applyFont="1" applyAlignment="1" applyProtection="1">
      <alignment horizontal="right" vertical="center"/>
      <protection/>
    </xf>
    <xf numFmtId="0" fontId="6" fillId="0" borderId="0" xfId="51" applyFont="1" applyBorder="1" applyAlignment="1" applyProtection="1">
      <alignment horizontal="center" vertical="center"/>
      <protection/>
    </xf>
    <xf numFmtId="0" fontId="6" fillId="0" borderId="60" xfId="51" applyFont="1" applyFill="1" applyBorder="1" applyAlignment="1" applyProtection="1">
      <alignment horizontal="center" vertical="center" wrapText="1"/>
      <protection/>
    </xf>
    <xf numFmtId="0" fontId="6" fillId="0" borderId="80" xfId="51" applyFont="1" applyFill="1" applyBorder="1" applyAlignment="1" applyProtection="1">
      <alignment horizontal="center" vertical="center" wrapText="1"/>
      <protection/>
    </xf>
    <xf numFmtId="0" fontId="6" fillId="0" borderId="57" xfId="51" applyFont="1" applyFill="1" applyBorder="1" applyAlignment="1" applyProtection="1">
      <alignment horizontal="center" vertical="center" wrapText="1"/>
      <protection/>
    </xf>
    <xf numFmtId="0" fontId="6" fillId="0" borderId="58" xfId="5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14" xfId="51" applyFont="1" applyBorder="1" applyAlignment="1" applyProtection="1">
      <alignment horizontal="left" vertical="center" wrapText="1"/>
      <protection/>
    </xf>
    <xf numFmtId="0" fontId="20" fillId="0" borderId="0" xfId="0" applyFont="1" applyAlignment="1" applyProtection="1">
      <alignment vertical="center"/>
      <protection/>
    </xf>
    <xf numFmtId="0" fontId="12" fillId="0" borderId="0" xfId="51" applyFont="1" applyAlignment="1" applyProtection="1">
      <alignment horizontal="left" vertical="center"/>
      <protection/>
    </xf>
    <xf numFmtId="0" fontId="12" fillId="0" borderId="0" xfId="51" applyFont="1" applyAlignment="1" applyProtection="1">
      <alignment horizontal="right" vertical="center"/>
      <protection/>
    </xf>
    <xf numFmtId="0" fontId="6" fillId="0" borderId="57" xfId="51" applyFont="1" applyBorder="1" applyAlignment="1" applyProtection="1">
      <alignment horizontal="center" vertical="center"/>
      <protection/>
    </xf>
    <xf numFmtId="0" fontId="6" fillId="0" borderId="79"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56" xfId="51" applyFont="1" applyFill="1" applyBorder="1" applyAlignment="1" applyProtection="1">
      <alignment horizontal="left" vertical="center"/>
      <protection/>
    </xf>
    <xf numFmtId="0" fontId="6" fillId="0" borderId="38" xfId="51" applyFont="1" applyBorder="1" applyAlignment="1" applyProtection="1">
      <alignment horizontal="center" vertical="center" wrapText="1"/>
      <protection/>
    </xf>
    <xf numFmtId="0" fontId="8" fillId="0" borderId="81" xfId="51" applyFont="1" applyBorder="1" applyAlignment="1" applyProtection="1">
      <alignment horizontal="center" vertical="center" wrapText="1"/>
      <protection/>
    </xf>
    <xf numFmtId="0" fontId="12" fillId="0" borderId="0" xfId="0" applyFont="1" applyAlignment="1" applyProtection="1">
      <alignment vertical="center"/>
      <protection/>
    </xf>
    <xf numFmtId="0" fontId="0" fillId="0" borderId="0" xfId="0" applyAlignment="1" applyProtection="1">
      <alignment/>
      <protection/>
    </xf>
    <xf numFmtId="0" fontId="6" fillId="0" borderId="0" xfId="51" applyFont="1" applyAlignment="1" applyProtection="1">
      <alignment horizontal="right" vertical="center"/>
      <protection/>
    </xf>
    <xf numFmtId="0" fontId="6" fillId="0" borderId="55" xfId="51" applyFont="1" applyBorder="1" applyAlignment="1" applyProtection="1">
      <alignment horizontal="center" vertical="center" wrapText="1"/>
      <protection/>
    </xf>
    <xf numFmtId="0" fontId="8" fillId="35" borderId="82" xfId="51" applyFont="1" applyFill="1" applyBorder="1" applyAlignment="1" applyProtection="1">
      <alignment vertical="center" wrapText="1"/>
      <protection/>
    </xf>
    <xf numFmtId="3" fontId="8" fillId="35" borderId="23" xfId="51" applyNumberFormat="1" applyFont="1" applyFill="1" applyBorder="1" applyAlignment="1" applyProtection="1">
      <alignment vertical="center" wrapText="1"/>
      <protection/>
    </xf>
    <xf numFmtId="173" fontId="8" fillId="35" borderId="24" xfId="51" applyNumberFormat="1" applyFont="1" applyFill="1" applyBorder="1" applyAlignment="1" applyProtection="1">
      <alignment horizontal="center" vertical="center"/>
      <protection/>
    </xf>
    <xf numFmtId="3" fontId="6" fillId="0" borderId="16" xfId="51" applyNumberFormat="1" applyFont="1" applyBorder="1" applyAlignment="1" applyProtection="1">
      <alignment horizontal="center" vertical="center"/>
      <protection/>
    </xf>
    <xf numFmtId="3" fontId="6" fillId="0" borderId="62" xfId="51" applyNumberFormat="1" applyFont="1" applyBorder="1" applyAlignment="1" applyProtection="1">
      <alignment vertical="center"/>
      <protection/>
    </xf>
    <xf numFmtId="3" fontId="6" fillId="0" borderId="62" xfId="51" applyNumberFormat="1" applyFont="1" applyBorder="1" applyAlignment="1" applyProtection="1">
      <alignment vertical="center" wrapText="1"/>
      <protection/>
    </xf>
    <xf numFmtId="3" fontId="8" fillId="35" borderId="15" xfId="51" applyNumberFormat="1" applyFont="1" applyFill="1" applyBorder="1" applyAlignment="1" applyProtection="1">
      <alignment vertical="center" wrapText="1"/>
      <protection/>
    </xf>
    <xf numFmtId="3" fontId="6" fillId="0" borderId="56" xfId="51" applyNumberFormat="1" applyFont="1" applyBorder="1" applyAlignment="1" applyProtection="1">
      <alignment vertical="center" wrapText="1"/>
      <protection/>
    </xf>
    <xf numFmtId="3" fontId="6" fillId="0" borderId="14" xfId="51" applyNumberFormat="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0" fontId="6" fillId="0" borderId="0" xfId="51" applyFont="1" applyBorder="1" applyAlignment="1" applyProtection="1">
      <alignment horizontal="left" vertical="center"/>
      <protection/>
    </xf>
    <xf numFmtId="0" fontId="8" fillId="0" borderId="0" xfId="51" applyFont="1" applyBorder="1" applyAlignment="1" applyProtection="1">
      <alignment horizontal="left" vertical="center"/>
      <protection/>
    </xf>
    <xf numFmtId="0" fontId="6" fillId="0" borderId="0" xfId="51" applyFont="1" applyAlignment="1" applyProtection="1">
      <alignment horizontal="left" vertical="center" wrapText="1"/>
      <protection/>
    </xf>
    <xf numFmtId="0" fontId="6" fillId="0" borderId="0" xfId="51" applyFont="1" applyFill="1" applyAlignment="1" applyProtection="1">
      <alignment horizontal="left" vertical="center"/>
      <protection/>
    </xf>
    <xf numFmtId="0" fontId="6" fillId="0" borderId="0" xfId="51" applyFont="1" applyAlignment="1" applyProtection="1">
      <alignment horizontal="left" vertical="center"/>
      <protection/>
    </xf>
    <xf numFmtId="0" fontId="6" fillId="0" borderId="0" xfId="51" applyFont="1" applyAlignment="1" applyProtection="1">
      <alignment horizontal="left" vertical="center"/>
      <protection/>
    </xf>
    <xf numFmtId="0" fontId="19" fillId="0" borderId="0" xfId="51" applyFont="1" applyAlignment="1" applyProtection="1">
      <alignment horizontal="left" vertical="center"/>
      <protection/>
    </xf>
    <xf numFmtId="0" fontId="29" fillId="0" borderId="0" xfId="51" applyFont="1" applyAlignment="1" applyProtection="1">
      <alignment vertical="center"/>
      <protection/>
    </xf>
    <xf numFmtId="0" fontId="19" fillId="0" borderId="0" xfId="51" applyFont="1" applyAlignment="1" applyProtection="1">
      <alignment vertical="center"/>
      <protection/>
    </xf>
    <xf numFmtId="0" fontId="27" fillId="0" borderId="0" xfId="51" applyFont="1" applyAlignment="1" applyProtection="1">
      <alignment horizontal="right" vertical="center"/>
      <protection/>
    </xf>
    <xf numFmtId="0" fontId="6" fillId="0" borderId="57" xfId="51" applyFont="1" applyBorder="1" applyAlignment="1" applyProtection="1">
      <alignment horizontal="center" vertical="center" wrapText="1"/>
      <protection/>
    </xf>
    <xf numFmtId="0" fontId="6" fillId="0" borderId="58" xfId="51" applyFont="1" applyBorder="1" applyAlignment="1" applyProtection="1">
      <alignment horizontal="center" vertical="center" wrapText="1"/>
      <protection/>
    </xf>
    <xf numFmtId="0" fontId="6" fillId="0" borderId="56" xfId="51" applyFont="1" applyBorder="1" applyAlignment="1" applyProtection="1">
      <alignment vertical="center" wrapText="1"/>
      <protection/>
    </xf>
    <xf numFmtId="0" fontId="4" fillId="0" borderId="0" xfId="51" applyProtection="1">
      <alignment/>
      <protection/>
    </xf>
    <xf numFmtId="0" fontId="6" fillId="35" borderId="14" xfId="51" applyFont="1" applyFill="1" applyBorder="1" applyAlignment="1" applyProtection="1">
      <alignment horizontal="left" vertical="center"/>
      <protection/>
    </xf>
    <xf numFmtId="0" fontId="6" fillId="35" borderId="14" xfId="51" applyFont="1" applyFill="1" applyBorder="1" applyAlignment="1" applyProtection="1">
      <alignment horizontal="left" vertical="center" wrapText="1"/>
      <protection/>
    </xf>
    <xf numFmtId="0" fontId="6" fillId="0" borderId="59" xfId="51" applyFont="1" applyBorder="1" applyAlignment="1" applyProtection="1">
      <alignment horizontal="justify" vertical="center" wrapText="1"/>
      <protection/>
    </xf>
    <xf numFmtId="0" fontId="5" fillId="0" borderId="0" xfId="51" applyFont="1" applyAlignment="1" applyProtection="1">
      <alignment vertical="center"/>
      <protection/>
    </xf>
    <xf numFmtId="0" fontId="6" fillId="0" borderId="0" xfId="51" applyFont="1" applyBorder="1" applyProtection="1">
      <alignment/>
      <protection/>
    </xf>
    <xf numFmtId="0" fontId="6" fillId="0" borderId="0" xfId="51" applyFont="1" applyBorder="1" applyAlignment="1" applyProtection="1">
      <alignment horizontal="justify" vertical="center" wrapText="1"/>
      <protection/>
    </xf>
    <xf numFmtId="3" fontId="6" fillId="35" borderId="14" xfId="51" applyNumberFormat="1" applyFont="1" applyFill="1" applyBorder="1" applyAlignment="1" applyProtection="1">
      <alignment vertical="center" wrapText="1"/>
      <protection/>
    </xf>
    <xf numFmtId="3" fontId="6" fillId="35" borderId="14" xfId="51" applyNumberFormat="1" applyFont="1" applyFill="1" applyBorder="1" applyAlignment="1" applyProtection="1">
      <alignment vertical="center" wrapText="1"/>
      <protection locked="0"/>
    </xf>
    <xf numFmtId="3" fontId="6" fillId="35" borderId="57" xfId="51" applyNumberFormat="1" applyFont="1" applyFill="1" applyBorder="1" applyAlignment="1" applyProtection="1">
      <alignment vertical="center"/>
      <protection locked="0"/>
    </xf>
    <xf numFmtId="0" fontId="34" fillId="0" borderId="16" xfId="0" applyFont="1" applyBorder="1" applyAlignment="1">
      <alignment horizontal="center" vertical="center"/>
    </xf>
    <xf numFmtId="0" fontId="35" fillId="0" borderId="10" xfId="0" applyFont="1" applyBorder="1" applyAlignment="1">
      <alignment vertical="center"/>
    </xf>
    <xf numFmtId="0" fontId="35" fillId="0" borderId="16" xfId="0" applyFont="1" applyBorder="1" applyAlignment="1">
      <alignment horizontal="center" vertical="center" wrapText="1"/>
    </xf>
    <xf numFmtId="0" fontId="8" fillId="0" borderId="16" xfId="52" applyFont="1" applyBorder="1" applyAlignment="1">
      <alignment horizontal="center" vertical="center"/>
      <protection/>
    </xf>
    <xf numFmtId="0" fontId="8" fillId="0" borderId="38" xfId="0" applyFont="1" applyBorder="1" applyAlignment="1">
      <alignment vertical="center"/>
    </xf>
    <xf numFmtId="0" fontId="8" fillId="0" borderId="60" xfId="0" applyFont="1" applyBorder="1" applyAlignment="1">
      <alignment horizontal="center" vertical="center" wrapText="1"/>
    </xf>
    <xf numFmtId="49" fontId="8" fillId="0" borderId="57" xfId="0" applyNumberFormat="1" applyFont="1" applyBorder="1" applyAlignment="1">
      <alignment horizontal="center" vertical="center"/>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14" xfId="52" applyNumberFormat="1" applyFont="1" applyBorder="1" applyAlignment="1" applyProtection="1">
      <alignment horizontal="right" vertical="center"/>
      <protection locked="0"/>
    </xf>
    <xf numFmtId="3" fontId="6" fillId="0" borderId="19" xfId="52" applyNumberFormat="1" applyFont="1" applyBorder="1" applyAlignment="1" applyProtection="1">
      <alignment horizontal="right" vertical="center"/>
      <protection locked="0"/>
    </xf>
    <xf numFmtId="3" fontId="6" fillId="0" borderId="37" xfId="51" applyNumberFormat="1" applyFont="1" applyBorder="1" applyAlignment="1" applyProtection="1">
      <alignment vertical="center"/>
      <protection locked="0"/>
    </xf>
    <xf numFmtId="0" fontId="19" fillId="0" borderId="0" xfId="51" applyFont="1" applyAlignment="1" applyProtection="1">
      <alignment vertical="center"/>
      <protection/>
    </xf>
    <xf numFmtId="0" fontId="6" fillId="0" borderId="0" xfId="51" applyFont="1" applyProtection="1">
      <alignment/>
      <protection/>
    </xf>
    <xf numFmtId="0" fontId="6" fillId="0" borderId="0" xfId="51" applyFont="1" applyAlignment="1" applyProtection="1">
      <alignment horizontal="right" vertical="center"/>
      <protection/>
    </xf>
    <xf numFmtId="0" fontId="8" fillId="0" borderId="78" xfId="51" applyFont="1" applyBorder="1" applyAlignment="1" applyProtection="1">
      <alignment horizontal="center" vertical="center" wrapText="1"/>
      <protection/>
    </xf>
    <xf numFmtId="0" fontId="8" fillId="0" borderId="12" xfId="51" applyFont="1" applyBorder="1" applyAlignment="1" applyProtection="1">
      <alignment horizontal="center" vertical="center" wrapText="1"/>
      <protection/>
    </xf>
    <xf numFmtId="0" fontId="8" fillId="0" borderId="22" xfId="51" applyFont="1" applyBorder="1" applyAlignment="1" applyProtection="1">
      <alignment horizontal="center" vertical="center" wrapText="1"/>
      <protection/>
    </xf>
    <xf numFmtId="0" fontId="37" fillId="0" borderId="0" xfId="51" applyFont="1" applyBorder="1" applyAlignment="1" applyProtection="1">
      <alignment vertical="center"/>
      <protection/>
    </xf>
    <xf numFmtId="3" fontId="37" fillId="0" borderId="0" xfId="51" applyNumberFormat="1" applyFont="1" applyFill="1" applyBorder="1" applyAlignment="1" applyProtection="1">
      <alignment vertical="center"/>
      <protection hidden="1"/>
    </xf>
    <xf numFmtId="0" fontId="6" fillId="0" borderId="83" xfId="51" applyFont="1" applyFill="1" applyBorder="1" applyAlignment="1" applyProtection="1">
      <alignment horizontal="left" vertical="center"/>
      <protection/>
    </xf>
    <xf numFmtId="0" fontId="12" fillId="0" borderId="0" xfId="51" applyFont="1" applyAlignment="1" applyProtection="1">
      <alignment horizontal="right" vertical="center" wrapText="1"/>
      <protection/>
    </xf>
    <xf numFmtId="0" fontId="12" fillId="0" borderId="14" xfId="51" applyFont="1" applyFill="1" applyBorder="1" applyAlignment="1" applyProtection="1">
      <alignment vertical="center" wrapText="1"/>
      <protection/>
    </xf>
    <xf numFmtId="0" fontId="12" fillId="0" borderId="20" xfId="51" applyFont="1" applyBorder="1" applyAlignment="1" applyProtection="1">
      <alignment vertical="center" wrapText="1"/>
      <protection/>
    </xf>
    <xf numFmtId="0" fontId="12" fillId="0" borderId="13" xfId="51" applyFont="1" applyBorder="1" applyAlignment="1" applyProtection="1">
      <alignment horizontal="left" vertical="center" wrapText="1"/>
      <protection/>
    </xf>
    <xf numFmtId="0" fontId="12" fillId="0" borderId="57" xfId="51" applyFont="1" applyBorder="1" applyAlignment="1" applyProtection="1">
      <alignment horizontal="left" vertical="center" wrapText="1"/>
      <protection/>
    </xf>
    <xf numFmtId="0" fontId="28" fillId="0" borderId="84" xfId="51" applyFont="1" applyBorder="1" applyAlignment="1" applyProtection="1">
      <alignment horizontal="left" vertical="center" wrapText="1"/>
      <protection/>
    </xf>
    <xf numFmtId="0" fontId="12" fillId="0" borderId="0" xfId="51" applyFont="1" applyAlignment="1" applyProtection="1">
      <alignment vertical="center" wrapText="1"/>
      <protection/>
    </xf>
    <xf numFmtId="4" fontId="12" fillId="0" borderId="0" xfId="51" applyNumberFormat="1" applyFont="1" applyAlignment="1" applyProtection="1">
      <alignment vertical="center" wrapText="1"/>
      <protection/>
    </xf>
    <xf numFmtId="0" fontId="6" fillId="0" borderId="0" xfId="51" applyFont="1" applyFill="1" applyAlignment="1" applyProtection="1">
      <alignment vertical="center"/>
      <protection/>
    </xf>
    <xf numFmtId="0" fontId="12" fillId="0" borderId="0" xfId="51" applyFont="1" applyFill="1" applyAlignment="1" applyProtection="1">
      <alignment vertical="center" wrapText="1"/>
      <protection/>
    </xf>
    <xf numFmtId="4" fontId="19" fillId="0" borderId="0" xfId="51" applyNumberFormat="1" applyFont="1" applyAlignment="1" applyProtection="1">
      <alignment vertical="center" wrapText="1"/>
      <protection/>
    </xf>
    <xf numFmtId="4" fontId="6" fillId="0" borderId="0" xfId="51" applyNumberFormat="1" applyFont="1" applyFill="1" applyBorder="1" applyAlignment="1" applyProtection="1">
      <alignment vertical="center"/>
      <protection/>
    </xf>
    <xf numFmtId="0" fontId="26" fillId="0" borderId="0" xfId="51" applyFont="1" applyFill="1" applyBorder="1" applyAlignment="1" applyProtection="1">
      <alignment horizontal="center" vertical="center" wrapText="1"/>
      <protection/>
    </xf>
    <xf numFmtId="0" fontId="26" fillId="0" borderId="0" xfId="51" applyFont="1" applyFill="1" applyBorder="1" applyAlignment="1" applyProtection="1">
      <alignment vertical="center" wrapText="1"/>
      <protection/>
    </xf>
    <xf numFmtId="4" fontId="26" fillId="0" borderId="0" xfId="51" applyNumberFormat="1" applyFont="1" applyFill="1" applyBorder="1" applyAlignment="1" applyProtection="1">
      <alignment horizontal="center" vertical="center" wrapText="1"/>
      <protection/>
    </xf>
    <xf numFmtId="0" fontId="6" fillId="0" borderId="0" xfId="51" applyFont="1" applyFill="1" applyBorder="1" applyAlignment="1" applyProtection="1">
      <alignment vertical="center" wrapText="1"/>
      <protection/>
    </xf>
    <xf numFmtId="0" fontId="26" fillId="0" borderId="0" xfId="51" applyFont="1" applyFill="1" applyBorder="1" applyAlignment="1" applyProtection="1">
      <alignment horizontal="justify" vertical="center" wrapText="1"/>
      <protection/>
    </xf>
    <xf numFmtId="4" fontId="26" fillId="0" borderId="0" xfId="51" applyNumberFormat="1" applyFont="1" applyFill="1" applyBorder="1" applyAlignment="1" applyProtection="1">
      <alignment horizontal="justify" vertical="center" wrapText="1"/>
      <protection/>
    </xf>
    <xf numFmtId="3" fontId="30" fillId="0" borderId="15" xfId="52" applyNumberFormat="1" applyFont="1" applyBorder="1" applyAlignment="1" applyProtection="1">
      <alignment horizontal="right" vertical="center" wrapText="1"/>
      <protection/>
    </xf>
    <xf numFmtId="3" fontId="30" fillId="0" borderId="18" xfId="52" applyNumberFormat="1" applyFont="1" applyBorder="1" applyAlignment="1" applyProtection="1">
      <alignment horizontal="right" vertical="center" wrapText="1"/>
      <protection/>
    </xf>
    <xf numFmtId="3" fontId="30" fillId="0" borderId="14" xfId="52" applyNumberFormat="1" applyFont="1" applyBorder="1" applyAlignment="1" applyProtection="1">
      <alignment horizontal="right" vertical="center" wrapText="1"/>
      <protection/>
    </xf>
    <xf numFmtId="3" fontId="30" fillId="0" borderId="19" xfId="52" applyNumberFormat="1" applyFont="1" applyBorder="1" applyAlignment="1" applyProtection="1">
      <alignment horizontal="right" vertical="center" wrapText="1"/>
      <protection/>
    </xf>
    <xf numFmtId="3" fontId="30" fillId="0" borderId="23" xfId="52" applyNumberFormat="1" applyFont="1" applyBorder="1" applyAlignment="1" applyProtection="1">
      <alignment horizontal="right" vertical="center" wrapText="1"/>
      <protection/>
    </xf>
    <xf numFmtId="3" fontId="30" fillId="0" borderId="24" xfId="52" applyNumberFormat="1" applyFont="1" applyBorder="1" applyAlignment="1" applyProtection="1">
      <alignment horizontal="right" vertical="center" wrapText="1"/>
      <protection/>
    </xf>
    <xf numFmtId="0" fontId="6" fillId="0" borderId="0" xfId="52" applyFont="1" applyBorder="1" applyAlignment="1" applyProtection="1">
      <alignment vertical="center"/>
      <protection/>
    </xf>
    <xf numFmtId="0" fontId="6" fillId="0" borderId="0" xfId="52" applyFont="1" applyFill="1" applyBorder="1" applyAlignment="1" applyProtection="1">
      <alignment vertical="center"/>
      <protection/>
    </xf>
    <xf numFmtId="4" fontId="6" fillId="0" borderId="0" xfId="51" applyNumberFormat="1" applyFont="1" applyProtection="1">
      <alignment/>
      <protection/>
    </xf>
    <xf numFmtId="4" fontId="12" fillId="0" borderId="0" xfId="51" applyNumberFormat="1" applyFont="1" applyBorder="1" applyAlignment="1" applyProtection="1">
      <alignment horizontal="right" vertical="top" wrapText="1"/>
      <protection/>
    </xf>
    <xf numFmtId="3" fontId="6" fillId="0" borderId="22" xfId="51" applyNumberFormat="1" applyFont="1" applyBorder="1" applyAlignment="1" applyProtection="1">
      <alignment vertical="center"/>
      <protection locked="0"/>
    </xf>
    <xf numFmtId="3" fontId="6" fillId="0" borderId="24" xfId="51" applyNumberFormat="1" applyFont="1" applyBorder="1" applyAlignment="1" applyProtection="1">
      <alignment vertical="center"/>
      <protection locked="0"/>
    </xf>
    <xf numFmtId="0" fontId="12" fillId="0" borderId="0" xfId="51" applyFont="1" applyBorder="1" applyAlignment="1" applyProtection="1">
      <alignment vertical="top" wrapText="1"/>
      <protection/>
    </xf>
    <xf numFmtId="0" fontId="12" fillId="0" borderId="0" xfId="51" applyFont="1" applyBorder="1" applyAlignment="1" applyProtection="1">
      <alignment horizontal="right" vertical="top" wrapText="1"/>
      <protection/>
    </xf>
    <xf numFmtId="3" fontId="6" fillId="0" borderId="34" xfId="51" applyNumberFormat="1" applyFont="1" applyBorder="1" applyAlignment="1" applyProtection="1">
      <alignment vertical="center"/>
      <protection locked="0"/>
    </xf>
    <xf numFmtId="0" fontId="6" fillId="0" borderId="0" xfId="51" applyFont="1" applyFill="1" applyBorder="1" applyProtection="1">
      <alignment/>
      <protection/>
    </xf>
    <xf numFmtId="3" fontId="6" fillId="0" borderId="19" xfId="51" applyNumberFormat="1" applyFont="1" applyBorder="1" applyAlignment="1" applyProtection="1">
      <alignment vertical="center"/>
      <protection locked="0"/>
    </xf>
    <xf numFmtId="4" fontId="6" fillId="0" borderId="0" xfId="51" applyNumberFormat="1" applyFont="1" applyFill="1" applyBorder="1" applyProtection="1">
      <alignment/>
      <protection/>
    </xf>
    <xf numFmtId="0" fontId="10" fillId="0" borderId="0" xfId="51" applyFont="1" applyAlignment="1">
      <alignment vertical="center"/>
      <protection/>
    </xf>
    <xf numFmtId="3" fontId="6" fillId="33" borderId="14" xfId="51" applyNumberFormat="1" applyFont="1" applyFill="1" applyBorder="1" applyAlignment="1" applyProtection="1">
      <alignment horizontal="right" vertical="center"/>
      <protection locked="0"/>
    </xf>
    <xf numFmtId="0" fontId="0" fillId="0" borderId="0" xfId="0" applyFill="1" applyAlignment="1">
      <alignment vertical="center"/>
    </xf>
    <xf numFmtId="0" fontId="6" fillId="0" borderId="85" xfId="51" applyFont="1" applyBorder="1" applyAlignment="1" applyProtection="1">
      <alignment horizontal="center" vertical="center"/>
      <protection/>
    </xf>
    <xf numFmtId="0" fontId="6" fillId="0" borderId="69" xfId="51" applyFont="1" applyBorder="1" applyAlignment="1" applyProtection="1">
      <alignment vertical="center"/>
      <protection/>
    </xf>
    <xf numFmtId="0" fontId="6" fillId="0" borderId="86" xfId="51" applyFont="1" applyBorder="1" applyAlignment="1" applyProtection="1">
      <alignment vertical="center"/>
      <protection/>
    </xf>
    <xf numFmtId="0" fontId="6" fillId="0" borderId="11" xfId="51" applyFont="1" applyBorder="1" applyAlignment="1" applyProtection="1">
      <alignment vertical="center"/>
      <protection/>
    </xf>
    <xf numFmtId="3" fontId="6" fillId="0" borderId="22" xfId="51" applyNumberFormat="1" applyFont="1" applyBorder="1" applyAlignment="1" applyProtection="1">
      <alignment vertical="center"/>
      <protection/>
    </xf>
    <xf numFmtId="3" fontId="6" fillId="0" borderId="37" xfId="51" applyNumberFormat="1" applyFont="1" applyBorder="1" applyAlignment="1" applyProtection="1">
      <alignment vertical="center"/>
      <protection/>
    </xf>
    <xf numFmtId="0" fontId="6" fillId="0" borderId="0" xfId="51" applyFont="1" applyFill="1" applyBorder="1" applyProtection="1">
      <alignment/>
      <protection locked="0"/>
    </xf>
    <xf numFmtId="4" fontId="6" fillId="0" borderId="0" xfId="51" applyNumberFormat="1" applyFont="1" applyFill="1" applyBorder="1" applyProtection="1">
      <alignment/>
      <protection locked="0"/>
    </xf>
    <xf numFmtId="0" fontId="15" fillId="0" borderId="0" xfId="51" applyFont="1" applyProtection="1">
      <alignment/>
      <protection locked="0"/>
    </xf>
    <xf numFmtId="0" fontId="19" fillId="0" borderId="0" xfId="51" applyFont="1" applyFill="1" applyBorder="1" applyProtection="1">
      <alignment/>
      <protection locked="0"/>
    </xf>
    <xf numFmtId="0" fontId="29" fillId="0" borderId="0" xfId="51" applyFont="1" applyFill="1" applyBorder="1" applyProtection="1">
      <alignment/>
      <protection locked="0"/>
    </xf>
    <xf numFmtId="0" fontId="6" fillId="35" borderId="31" xfId="51" applyFont="1" applyFill="1" applyBorder="1" applyAlignment="1" applyProtection="1">
      <alignment horizontal="center" vertical="center"/>
      <protection locked="0"/>
    </xf>
    <xf numFmtId="0" fontId="6" fillId="0" borderId="16" xfId="51" applyFont="1" applyBorder="1" applyAlignment="1" applyProtection="1">
      <alignment horizontal="center" vertical="center"/>
      <protection locked="0"/>
    </xf>
    <xf numFmtId="0" fontId="6" fillId="35" borderId="16" xfId="51" applyFont="1" applyFill="1" applyBorder="1" applyAlignment="1" applyProtection="1">
      <alignment horizontal="center" vertical="center"/>
      <protection locked="0"/>
    </xf>
    <xf numFmtId="0" fontId="6" fillId="35" borderId="60" xfId="51" applyFont="1" applyFill="1" applyBorder="1" applyAlignment="1" applyProtection="1">
      <alignment horizontal="center" vertical="center"/>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36" borderId="14" xfId="51" applyNumberFormat="1" applyFont="1" applyFill="1" applyBorder="1" applyAlignment="1">
      <alignment horizontal="right" vertical="center"/>
      <protection/>
    </xf>
    <xf numFmtId="3" fontId="6" fillId="36" borderId="19" xfId="51" applyNumberFormat="1" applyFont="1" applyFill="1" applyBorder="1" applyAlignment="1">
      <alignment horizontal="right" vertical="center"/>
      <protection/>
    </xf>
    <xf numFmtId="3" fontId="0" fillId="0" borderId="0" xfId="0" applyNumberFormat="1" applyFill="1" applyAlignment="1">
      <alignment horizontal="right" vertical="center"/>
    </xf>
    <xf numFmtId="0" fontId="6" fillId="0" borderId="16" xfId="0" applyFont="1" applyBorder="1" applyAlignment="1">
      <alignment horizontal="center" vertical="center"/>
    </xf>
    <xf numFmtId="0" fontId="12" fillId="0" borderId="16" xfId="0" applyFont="1" applyFill="1" applyBorder="1" applyAlignment="1">
      <alignment horizontal="center" vertical="center"/>
    </xf>
    <xf numFmtId="0" fontId="23" fillId="0" borderId="33" xfId="0" applyFont="1" applyFill="1" applyBorder="1" applyAlignment="1">
      <alignment horizontal="left" vertical="center"/>
    </xf>
    <xf numFmtId="3" fontId="13" fillId="0" borderId="0" xfId="0" applyNumberFormat="1" applyFont="1" applyFill="1" applyAlignment="1">
      <alignment horizontal="right" vertical="center"/>
    </xf>
    <xf numFmtId="3" fontId="12" fillId="0" borderId="0" xfId="0" applyNumberFormat="1" applyFont="1" applyFill="1" applyAlignment="1">
      <alignment horizontal="right" vertical="center"/>
    </xf>
    <xf numFmtId="0" fontId="13" fillId="0" borderId="16" xfId="0" applyFont="1" applyFill="1" applyBorder="1" applyAlignment="1">
      <alignment horizontal="center" vertical="center"/>
    </xf>
    <xf numFmtId="0" fontId="13" fillId="0" borderId="62" xfId="0" applyFont="1" applyFill="1" applyBorder="1" applyAlignment="1">
      <alignment horizontal="left" vertical="center"/>
    </xf>
    <xf numFmtId="0" fontId="12" fillId="0" borderId="70" xfId="0" applyFont="1" applyFill="1" applyBorder="1" applyAlignment="1">
      <alignment horizontal="center" vertical="center"/>
    </xf>
    <xf numFmtId="0" fontId="12" fillId="0" borderId="0" xfId="0" applyFont="1" applyFill="1" applyBorder="1" applyAlignment="1">
      <alignment horizontal="center" vertical="center"/>
    </xf>
    <xf numFmtId="0" fontId="28" fillId="0" borderId="0" xfId="0" applyFont="1" applyAlignment="1">
      <alignment vertical="center"/>
    </xf>
    <xf numFmtId="0" fontId="12" fillId="0" borderId="87" xfId="0" applyFont="1" applyBorder="1" applyAlignment="1">
      <alignment horizontal="center" vertical="center"/>
    </xf>
    <xf numFmtId="0" fontId="13" fillId="33" borderId="16"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3" fillId="0" borderId="16" xfId="0" applyFont="1" applyBorder="1" applyAlignment="1">
      <alignment horizontal="center" vertical="center"/>
    </xf>
    <xf numFmtId="3" fontId="13" fillId="0" borderId="0" xfId="0" applyNumberFormat="1" applyFont="1" applyFill="1" applyBorder="1" applyAlignment="1">
      <alignment horizontal="right" vertical="center"/>
    </xf>
    <xf numFmtId="0" fontId="12" fillId="0" borderId="62" xfId="0" applyFont="1" applyFill="1" applyBorder="1" applyAlignment="1">
      <alignment horizontal="left" vertical="center"/>
    </xf>
    <xf numFmtId="3" fontId="6" fillId="0" borderId="0" xfId="51" applyNumberFormat="1" applyFont="1" applyFill="1" applyBorder="1" applyAlignment="1">
      <alignment horizontal="right" vertical="center"/>
      <protection/>
    </xf>
    <xf numFmtId="0" fontId="12" fillId="0" borderId="0" xfId="0" applyFont="1" applyFill="1" applyAlignment="1">
      <alignment vertical="center"/>
    </xf>
    <xf numFmtId="0" fontId="13" fillId="0" borderId="0" xfId="0" applyFont="1" applyFill="1" applyAlignment="1">
      <alignment vertical="center"/>
    </xf>
    <xf numFmtId="3" fontId="6" fillId="0" borderId="62" xfId="51" applyNumberFormat="1" applyFont="1" applyFill="1" applyBorder="1" applyAlignment="1">
      <alignment horizontal="right" vertical="center"/>
      <protection/>
    </xf>
    <xf numFmtId="3" fontId="6" fillId="0" borderId="64" xfId="51" applyNumberFormat="1" applyFont="1" applyFill="1" applyBorder="1" applyAlignment="1">
      <alignment horizontal="right" vertical="center"/>
      <protection/>
    </xf>
    <xf numFmtId="0" fontId="12" fillId="0" borderId="0" xfId="0" applyFont="1" applyFill="1" applyBorder="1" applyAlignment="1">
      <alignment vertical="center"/>
    </xf>
    <xf numFmtId="0" fontId="25" fillId="0" borderId="0" xfId="0" applyFont="1" applyAlignment="1">
      <alignment vertical="center"/>
    </xf>
    <xf numFmtId="0" fontId="12" fillId="0" borderId="56" xfId="0" applyFont="1" applyBorder="1" applyAlignment="1">
      <alignment vertical="center"/>
    </xf>
    <xf numFmtId="0" fontId="12" fillId="0" borderId="62" xfId="0" applyFont="1" applyBorder="1" applyAlignment="1">
      <alignment vertical="center"/>
    </xf>
    <xf numFmtId="0" fontId="13" fillId="0" borderId="0" xfId="0" applyFont="1" applyFill="1" applyBorder="1" applyAlignment="1">
      <alignment vertical="center"/>
    </xf>
    <xf numFmtId="0" fontId="31" fillId="0" borderId="0" xfId="0" applyFont="1" applyAlignment="1">
      <alignment vertical="center"/>
    </xf>
    <xf numFmtId="3" fontId="6" fillId="0" borderId="22" xfId="51" applyNumberFormat="1" applyFont="1" applyBorder="1" applyAlignment="1" applyProtection="1">
      <alignment vertical="center"/>
      <protection locked="0"/>
    </xf>
    <xf numFmtId="0" fontId="6" fillId="35" borderId="83" xfId="51" applyFont="1" applyFill="1" applyBorder="1" applyAlignment="1" applyProtection="1">
      <alignment horizontal="center" vertical="center"/>
      <protection/>
    </xf>
    <xf numFmtId="0" fontId="6" fillId="35" borderId="31" xfId="51" applyFont="1" applyFill="1" applyBorder="1" applyAlignment="1" applyProtection="1">
      <alignment horizontal="center" vertical="center"/>
      <protection/>
    </xf>
    <xf numFmtId="0" fontId="8" fillId="0" borderId="11"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6" fillId="35" borderId="14" xfId="51" applyFont="1" applyFill="1" applyBorder="1" applyAlignment="1" applyProtection="1">
      <alignment horizontal="left" vertical="center"/>
      <protection/>
    </xf>
    <xf numFmtId="0" fontId="6" fillId="0" borderId="56" xfId="51" applyFont="1" applyBorder="1" applyAlignment="1" applyProtection="1">
      <alignment vertical="center" wrapText="1"/>
      <protection/>
    </xf>
    <xf numFmtId="3" fontId="6" fillId="0" borderId="20" xfId="51" applyNumberFormat="1" applyFont="1" applyBorder="1" applyAlignment="1" applyProtection="1">
      <alignment vertical="center" wrapText="1"/>
      <protection/>
    </xf>
    <xf numFmtId="3" fontId="8" fillId="0" borderId="12" xfId="51" applyNumberFormat="1" applyFont="1" applyFill="1" applyBorder="1" applyAlignment="1" applyProtection="1">
      <alignment horizontal="left" vertical="center"/>
      <protection/>
    </xf>
    <xf numFmtId="3" fontId="8" fillId="0" borderId="75" xfId="51" applyNumberFormat="1" applyFont="1" applyFill="1" applyBorder="1" applyAlignment="1" applyProtection="1">
      <alignment vertical="center"/>
      <protection/>
    </xf>
    <xf numFmtId="0" fontId="29" fillId="0" borderId="0" xfId="51" applyFont="1" applyAlignment="1" applyProtection="1">
      <alignment horizontal="left" vertical="center" wrapText="1"/>
      <protection/>
    </xf>
    <xf numFmtId="0" fontId="12" fillId="0" borderId="0" xfId="0" applyFont="1" applyAlignment="1">
      <alignment vertical="center"/>
    </xf>
    <xf numFmtId="0" fontId="6" fillId="0" borderId="25" xfId="51" applyFont="1" applyFill="1" applyBorder="1" applyAlignment="1">
      <alignment horizontal="center" vertical="center" wrapText="1"/>
      <protection/>
    </xf>
    <xf numFmtId="3" fontId="6" fillId="0" borderId="0" xfId="51" applyNumberFormat="1" applyFont="1" applyAlignment="1">
      <alignment vertical="center"/>
      <protection/>
    </xf>
    <xf numFmtId="0" fontId="37" fillId="0" borderId="0" xfId="51" applyFont="1" applyAlignment="1">
      <alignment vertical="center"/>
      <protection/>
    </xf>
    <xf numFmtId="4" fontId="37" fillId="0" borderId="0" xfId="51" applyNumberFormat="1" applyFont="1" applyAlignment="1">
      <alignment vertical="center"/>
      <protection/>
    </xf>
    <xf numFmtId="3" fontId="37" fillId="0" borderId="0" xfId="51" applyNumberFormat="1" applyFont="1" applyAlignment="1">
      <alignment vertical="center"/>
      <protection/>
    </xf>
    <xf numFmtId="0" fontId="39" fillId="0" borderId="0" xfId="0" applyFont="1" applyAlignment="1" applyProtection="1">
      <alignment vertical="center"/>
      <protection/>
    </xf>
    <xf numFmtId="0" fontId="37"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1" applyFont="1" applyProtection="1">
      <alignment/>
      <protection locked="0"/>
    </xf>
    <xf numFmtId="0" fontId="6" fillId="0" borderId="0" xfId="51" applyFont="1" applyFill="1" applyBorder="1" applyAlignment="1" applyProtection="1">
      <alignment horizontal="left" vertical="center" wrapText="1"/>
      <protection locked="0"/>
    </xf>
    <xf numFmtId="4" fontId="6" fillId="0" borderId="0" xfId="51" applyNumberFormat="1" applyFont="1" applyFill="1" applyBorder="1" applyAlignment="1" applyProtection="1">
      <alignment horizontal="left" vertical="center" wrapText="1"/>
      <protection locked="0"/>
    </xf>
    <xf numFmtId="0" fontId="6" fillId="0" borderId="33" xfId="0" applyFont="1" applyFill="1" applyBorder="1" applyAlignment="1">
      <alignment horizontal="justify" vertical="center"/>
    </xf>
    <xf numFmtId="0" fontId="12" fillId="0" borderId="33" xfId="0" applyFont="1" applyFill="1" applyBorder="1" applyAlignment="1">
      <alignment horizontal="justify" vertical="center"/>
    </xf>
    <xf numFmtId="0" fontId="12" fillId="0" borderId="33" xfId="0" applyFont="1" applyFill="1" applyBorder="1" applyAlignment="1">
      <alignment horizontal="left" vertical="center"/>
    </xf>
    <xf numFmtId="0" fontId="12" fillId="37" borderId="16" xfId="0" applyFont="1" applyFill="1" applyBorder="1" applyAlignment="1">
      <alignment horizontal="center" vertical="center"/>
    </xf>
    <xf numFmtId="0" fontId="12" fillId="0" borderId="88"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88" xfId="0" applyFont="1" applyFill="1" applyBorder="1" applyAlignment="1">
      <alignment horizontal="center" vertical="center" wrapText="1" shrinkToFit="1"/>
    </xf>
    <xf numFmtId="0" fontId="12" fillId="0" borderId="89" xfId="0" applyFont="1" applyFill="1" applyBorder="1" applyAlignment="1">
      <alignment horizontal="center" vertical="center" wrapText="1" shrinkToFit="1"/>
    </xf>
    <xf numFmtId="0" fontId="12" fillId="0" borderId="21" xfId="0" applyFont="1" applyFill="1" applyBorder="1" applyAlignment="1">
      <alignment horizontal="center" vertical="center" wrapText="1" shrinkToFit="1"/>
    </xf>
    <xf numFmtId="3" fontId="6" fillId="0" borderId="14" xfId="51"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wrapText="1" shrinkToFit="1"/>
    </xf>
    <xf numFmtId="3" fontId="6" fillId="0" borderId="90" xfId="51" applyNumberFormat="1" applyFont="1" applyFill="1" applyBorder="1" applyAlignment="1">
      <alignment horizontal="right" vertical="center"/>
      <protection/>
    </xf>
    <xf numFmtId="3" fontId="6" fillId="0" borderId="16" xfId="51" applyNumberFormat="1" applyFont="1" applyFill="1" applyBorder="1" applyAlignment="1" applyProtection="1">
      <alignment horizontal="right" vertical="center"/>
      <protection locked="0"/>
    </xf>
    <xf numFmtId="0" fontId="13" fillId="33" borderId="14" xfId="0" applyFont="1" applyFill="1" applyBorder="1" applyAlignment="1">
      <alignment horizontal="center" vertical="center"/>
    </xf>
    <xf numFmtId="0" fontId="13" fillId="0" borderId="14" xfId="0" applyFont="1" applyBorder="1" applyAlignment="1">
      <alignment horizontal="center" vertical="center"/>
    </xf>
    <xf numFmtId="0" fontId="12"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62"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3" fontId="12" fillId="0" borderId="16" xfId="0" applyNumberFormat="1" applyFont="1" applyBorder="1" applyAlignment="1" applyProtection="1">
      <alignment horizontal="right" vertical="center"/>
      <protection locked="0"/>
    </xf>
    <xf numFmtId="3" fontId="12" fillId="0" borderId="14" xfId="0" applyNumberFormat="1" applyFont="1" applyBorder="1" applyAlignment="1" applyProtection="1">
      <alignment horizontal="right" vertical="center"/>
      <protection locked="0"/>
    </xf>
    <xf numFmtId="0" fontId="12" fillId="0" borderId="14" xfId="0" applyFont="1" applyFill="1" applyBorder="1" applyAlignment="1" applyProtection="1">
      <alignment horizontal="center" vertical="center"/>
      <protection locked="0"/>
    </xf>
    <xf numFmtId="3" fontId="6" fillId="0" borderId="20" xfId="51" applyNumberFormat="1" applyFont="1" applyFill="1" applyBorder="1" applyAlignment="1" applyProtection="1">
      <alignment horizontal="right" vertical="center"/>
      <protection locked="0"/>
    </xf>
    <xf numFmtId="3" fontId="6" fillId="0" borderId="19" xfId="51" applyNumberFormat="1" applyFont="1" applyFill="1" applyBorder="1" applyAlignment="1" applyProtection="1">
      <alignment horizontal="right" vertical="center"/>
      <protection/>
    </xf>
    <xf numFmtId="3" fontId="6" fillId="0" borderId="18" xfId="51" applyNumberFormat="1" applyFont="1" applyFill="1" applyBorder="1" applyAlignment="1" applyProtection="1">
      <alignment horizontal="right" vertical="center"/>
      <protection/>
    </xf>
    <xf numFmtId="0" fontId="6" fillId="0" borderId="76" xfId="51" applyFont="1" applyFill="1" applyBorder="1" applyAlignment="1" applyProtection="1">
      <alignment vertical="center"/>
      <protection/>
    </xf>
    <xf numFmtId="0" fontId="6" fillId="0" borderId="56" xfId="51" applyFont="1" applyFill="1" applyBorder="1" applyAlignment="1" applyProtection="1">
      <alignment horizontal="left" vertical="center"/>
      <protection/>
    </xf>
    <xf numFmtId="0" fontId="94" fillId="0" borderId="0" xfId="0" applyFont="1" applyAlignment="1" applyProtection="1">
      <alignment vertical="center"/>
      <protection/>
    </xf>
    <xf numFmtId="165" fontId="94" fillId="0" borderId="0" xfId="0" applyNumberFormat="1" applyFont="1" applyFill="1" applyAlignment="1" applyProtection="1">
      <alignment vertical="center"/>
      <protection/>
    </xf>
    <xf numFmtId="165" fontId="39" fillId="0" borderId="0" xfId="0" applyNumberFormat="1" applyFont="1" applyAlignment="1" applyProtection="1">
      <alignment vertical="center"/>
      <protection/>
    </xf>
    <xf numFmtId="165" fontId="0" fillId="0" borderId="0" xfId="0" applyNumberFormat="1" applyAlignment="1" applyProtection="1">
      <alignment vertical="center"/>
      <protection/>
    </xf>
    <xf numFmtId="165" fontId="94" fillId="0" borderId="0" xfId="0" applyNumberFormat="1" applyFont="1" applyAlignment="1" applyProtection="1">
      <alignment vertical="center"/>
      <protection/>
    </xf>
    <xf numFmtId="0" fontId="7" fillId="38" borderId="0" xfId="51" applyFont="1" applyFill="1" applyAlignment="1" applyProtection="1">
      <alignment vertical="center"/>
      <protection locked="0"/>
    </xf>
    <xf numFmtId="0" fontId="6" fillId="38" borderId="0" xfId="51" applyFont="1" applyFill="1" applyAlignment="1">
      <alignment vertical="center"/>
      <protection/>
    </xf>
    <xf numFmtId="0" fontId="95" fillId="38" borderId="0" xfId="51" applyFont="1" applyFill="1" applyAlignment="1">
      <alignment vertical="center"/>
      <protection/>
    </xf>
    <xf numFmtId="0" fontId="6" fillId="38" borderId="0" xfId="51" applyFont="1" applyFill="1" applyAlignment="1">
      <alignment horizontal="center" vertical="center"/>
      <protection/>
    </xf>
    <xf numFmtId="0" fontId="6" fillId="38" borderId="0" xfId="51" applyFont="1" applyFill="1" applyBorder="1" applyAlignment="1">
      <alignment vertical="center"/>
      <protection/>
    </xf>
    <xf numFmtId="0" fontId="6" fillId="0" borderId="0" xfId="51" applyFont="1" applyAlignment="1">
      <alignment vertical="center"/>
      <protection/>
    </xf>
    <xf numFmtId="0" fontId="6" fillId="38" borderId="0" xfId="51" applyFont="1" applyFill="1" applyBorder="1" applyAlignment="1">
      <alignment horizontal="right" vertical="center"/>
      <protection/>
    </xf>
    <xf numFmtId="0" fontId="8" fillId="38" borderId="0" xfId="51" applyFont="1" applyFill="1" applyBorder="1" applyAlignment="1">
      <alignment horizontal="center" vertical="center"/>
      <protection/>
    </xf>
    <xf numFmtId="0" fontId="6" fillId="0" borderId="16" xfId="51" applyFont="1" applyFill="1" applyBorder="1" applyAlignment="1">
      <alignment horizontal="center" vertical="center"/>
      <protection/>
    </xf>
    <xf numFmtId="0" fontId="6" fillId="0" borderId="14" xfId="51" applyFont="1" applyFill="1" applyBorder="1" applyAlignment="1">
      <alignment horizontal="center" vertical="center"/>
      <protection/>
    </xf>
    <xf numFmtId="0" fontId="6" fillId="0" borderId="19" xfId="51" applyFont="1" applyFill="1" applyBorder="1" applyAlignment="1">
      <alignment horizontal="center" vertical="center"/>
      <protection/>
    </xf>
    <xf numFmtId="0" fontId="6" fillId="38" borderId="0" xfId="51" applyFont="1" applyFill="1" applyBorder="1" applyAlignment="1">
      <alignment horizontal="center" vertical="center"/>
      <protection/>
    </xf>
    <xf numFmtId="0" fontId="15" fillId="38" borderId="0" xfId="51" applyFont="1" applyFill="1" applyBorder="1" applyAlignment="1">
      <alignment horizontal="center" vertical="center"/>
      <protection/>
    </xf>
    <xf numFmtId="0" fontId="6" fillId="13" borderId="91" xfId="51" applyFont="1" applyFill="1" applyBorder="1" applyAlignment="1">
      <alignment horizontal="center" vertical="center"/>
      <protection/>
    </xf>
    <xf numFmtId="3" fontId="6" fillId="13" borderId="91" xfId="51" applyNumberFormat="1" applyFont="1" applyFill="1" applyBorder="1" applyAlignment="1">
      <alignment horizontal="right" vertical="center"/>
      <protection/>
    </xf>
    <xf numFmtId="3" fontId="6" fillId="13" borderId="92" xfId="51" applyNumberFormat="1" applyFont="1" applyFill="1" applyBorder="1" applyAlignment="1">
      <alignment horizontal="right" vertical="center"/>
      <protection/>
    </xf>
    <xf numFmtId="3" fontId="6" fillId="13" borderId="93" xfId="51" applyNumberFormat="1" applyFont="1" applyFill="1" applyBorder="1" applyAlignment="1">
      <alignment horizontal="right" vertical="center"/>
      <protection/>
    </xf>
    <xf numFmtId="0" fontId="6" fillId="37" borderId="94" xfId="51" applyFont="1" applyFill="1" applyBorder="1" applyAlignment="1">
      <alignment vertical="center"/>
      <protection/>
    </xf>
    <xf numFmtId="0" fontId="6" fillId="37" borderId="95" xfId="51" applyFont="1" applyFill="1" applyBorder="1" applyAlignment="1">
      <alignment horizontal="center" vertical="center"/>
      <protection/>
    </xf>
    <xf numFmtId="0" fontId="6" fillId="7" borderId="94" xfId="51" applyFont="1" applyFill="1" applyBorder="1" applyAlignment="1">
      <alignment vertical="center"/>
      <protection/>
    </xf>
    <xf numFmtId="0" fontId="6" fillId="7" borderId="96" xfId="51" applyFont="1" applyFill="1" applyBorder="1" applyAlignment="1">
      <alignment vertical="center"/>
      <protection/>
    </xf>
    <xf numFmtId="0" fontId="6" fillId="7" borderId="96" xfId="54" applyFont="1" applyFill="1" applyBorder="1" applyAlignment="1">
      <alignment horizontal="right" vertical="center"/>
      <protection/>
    </xf>
    <xf numFmtId="0" fontId="6" fillId="7" borderId="96" xfId="54" applyFont="1" applyFill="1" applyBorder="1" applyAlignment="1">
      <alignment horizontal="left" vertical="center"/>
      <protection/>
    </xf>
    <xf numFmtId="0" fontId="6" fillId="7" borderId="97" xfId="51" applyFont="1" applyFill="1" applyBorder="1" applyAlignment="1">
      <alignment vertical="center"/>
      <protection/>
    </xf>
    <xf numFmtId="0" fontId="6" fillId="7" borderId="95" xfId="51" applyFont="1" applyFill="1" applyBorder="1" applyAlignment="1">
      <alignment horizontal="center" vertical="center"/>
      <protection/>
    </xf>
    <xf numFmtId="0" fontId="6" fillId="39" borderId="94" xfId="51" applyFont="1" applyFill="1" applyBorder="1" applyAlignment="1">
      <alignment vertical="center"/>
      <protection/>
    </xf>
    <xf numFmtId="0" fontId="6" fillId="39" borderId="96" xfId="51" applyFont="1" applyFill="1" applyBorder="1" applyAlignment="1">
      <alignment vertical="center"/>
      <protection/>
    </xf>
    <xf numFmtId="0" fontId="6" fillId="39" borderId="97" xfId="51" applyFont="1" applyFill="1" applyBorder="1" applyAlignment="1">
      <alignment vertical="center"/>
      <protection/>
    </xf>
    <xf numFmtId="0" fontId="6" fillId="39" borderId="95" xfId="51" applyFont="1" applyFill="1" applyBorder="1" applyAlignment="1">
      <alignment horizontal="center" vertical="center"/>
      <protection/>
    </xf>
    <xf numFmtId="3" fontId="6" fillId="39" borderId="95" xfId="51" applyNumberFormat="1" applyFont="1" applyFill="1" applyBorder="1" applyAlignment="1">
      <alignment horizontal="right" vertical="center"/>
      <protection/>
    </xf>
    <xf numFmtId="3" fontId="6" fillId="39" borderId="98" xfId="51" applyNumberFormat="1" applyFont="1" applyFill="1" applyBorder="1" applyAlignment="1">
      <alignment horizontal="right" vertical="center"/>
      <protection/>
    </xf>
    <xf numFmtId="3" fontId="6" fillId="39" borderId="99" xfId="51" applyNumberFormat="1" applyFont="1" applyFill="1" applyBorder="1" applyAlignment="1">
      <alignment horizontal="right" vertical="center"/>
      <protection/>
    </xf>
    <xf numFmtId="0" fontId="6" fillId="40" borderId="94" xfId="51" applyFont="1" applyFill="1" applyBorder="1" applyAlignment="1">
      <alignment vertical="center"/>
      <protection/>
    </xf>
    <xf numFmtId="0" fontId="6" fillId="38" borderId="96" xfId="51" applyFont="1" applyFill="1" applyBorder="1" applyAlignment="1">
      <alignment vertical="center"/>
      <protection/>
    </xf>
    <xf numFmtId="0" fontId="6" fillId="0" borderId="95" xfId="51" applyFont="1" applyFill="1" applyBorder="1" applyAlignment="1">
      <alignment horizontal="center" vertical="center"/>
      <protection/>
    </xf>
    <xf numFmtId="3" fontId="6" fillId="0" borderId="95" xfId="51" applyNumberFormat="1" applyFont="1" applyFill="1" applyBorder="1" applyAlignment="1">
      <alignment horizontal="right" vertical="center"/>
      <protection/>
    </xf>
    <xf numFmtId="3" fontId="6" fillId="0" borderId="98" xfId="51" applyNumberFormat="1" applyFont="1" applyFill="1" applyBorder="1" applyAlignment="1">
      <alignment horizontal="right" vertical="center"/>
      <protection/>
    </xf>
    <xf numFmtId="3" fontId="6" fillId="0" borderId="99" xfId="51" applyNumberFormat="1" applyFont="1" applyFill="1" applyBorder="1" applyAlignment="1">
      <alignment horizontal="right" vertical="center"/>
      <protection/>
    </xf>
    <xf numFmtId="173" fontId="6" fillId="38" borderId="0" xfId="51" applyNumberFormat="1" applyFont="1" applyFill="1" applyBorder="1" applyAlignment="1">
      <alignment horizontal="center" vertical="center"/>
      <protection/>
    </xf>
    <xf numFmtId="0" fontId="6" fillId="41" borderId="94" xfId="51" applyFont="1" applyFill="1" applyBorder="1" applyAlignment="1">
      <alignment vertical="center"/>
      <protection/>
    </xf>
    <xf numFmtId="0" fontId="6" fillId="38" borderId="95" xfId="51" applyFont="1" applyFill="1" applyBorder="1" applyAlignment="1">
      <alignment horizontal="center" vertical="center"/>
      <protection/>
    </xf>
    <xf numFmtId="0" fontId="6" fillId="0" borderId="0" xfId="51" applyFont="1" applyFill="1" applyAlignment="1">
      <alignment vertical="center"/>
      <protection/>
    </xf>
    <xf numFmtId="0" fontId="6" fillId="42" borderId="94" xfId="51" applyFont="1" applyFill="1" applyBorder="1" applyAlignment="1">
      <alignment vertical="center"/>
      <protection/>
    </xf>
    <xf numFmtId="0" fontId="6" fillId="43" borderId="94" xfId="51" applyFont="1" applyFill="1" applyBorder="1" applyAlignment="1">
      <alignment vertical="center"/>
      <protection/>
    </xf>
    <xf numFmtId="0" fontId="6" fillId="33" borderId="96" xfId="51" applyFont="1" applyFill="1" applyBorder="1" applyAlignment="1">
      <alignment vertical="center"/>
      <protection/>
    </xf>
    <xf numFmtId="0" fontId="6" fillId="0" borderId="96" xfId="51" applyFont="1" applyFill="1" applyBorder="1" applyAlignment="1">
      <alignment vertical="center"/>
      <protection/>
    </xf>
    <xf numFmtId="0" fontId="6" fillId="0" borderId="97" xfId="51" applyFont="1" applyFill="1" applyBorder="1" applyAlignment="1">
      <alignment vertical="center"/>
      <protection/>
    </xf>
    <xf numFmtId="0" fontId="6" fillId="43" borderId="100" xfId="51" applyFont="1" applyFill="1" applyBorder="1" applyAlignment="1">
      <alignment vertical="center"/>
      <protection/>
    </xf>
    <xf numFmtId="0" fontId="6" fillId="33" borderId="101" xfId="51" applyFont="1" applyFill="1" applyBorder="1" applyAlignment="1">
      <alignment vertical="center"/>
      <protection/>
    </xf>
    <xf numFmtId="0" fontId="6" fillId="0" borderId="101" xfId="51" applyFont="1" applyFill="1" applyBorder="1" applyAlignment="1">
      <alignment vertical="center"/>
      <protection/>
    </xf>
    <xf numFmtId="0" fontId="6" fillId="0" borderId="102" xfId="51" applyFont="1" applyFill="1" applyBorder="1" applyAlignment="1">
      <alignment vertical="center"/>
      <protection/>
    </xf>
    <xf numFmtId="0" fontId="6" fillId="38" borderId="103" xfId="51" applyFont="1" applyFill="1" applyBorder="1" applyAlignment="1">
      <alignment horizontal="center" vertical="center"/>
      <protection/>
    </xf>
    <xf numFmtId="3" fontId="6" fillId="0" borderId="103" xfId="51" applyNumberFormat="1" applyFont="1" applyFill="1" applyBorder="1" applyAlignment="1">
      <alignment horizontal="right" vertical="center"/>
      <protection/>
    </xf>
    <xf numFmtId="3" fontId="6" fillId="0" borderId="104" xfId="51" applyNumberFormat="1" applyFont="1" applyFill="1" applyBorder="1" applyAlignment="1">
      <alignment horizontal="right" vertical="center"/>
      <protection/>
    </xf>
    <xf numFmtId="3" fontId="6" fillId="0" borderId="105" xfId="51" applyNumberFormat="1" applyFont="1" applyFill="1" applyBorder="1" applyAlignment="1">
      <alignment horizontal="right" vertical="center"/>
      <protection/>
    </xf>
    <xf numFmtId="0" fontId="0" fillId="38" borderId="0" xfId="0" applyFill="1" applyAlignment="1">
      <alignment/>
    </xf>
    <xf numFmtId="3" fontId="0" fillId="38" borderId="0" xfId="0" applyNumberFormat="1" applyFill="1" applyAlignment="1">
      <alignment horizontal="right"/>
    </xf>
    <xf numFmtId="0" fontId="0" fillId="38" borderId="0" xfId="0" applyFill="1" applyBorder="1" applyAlignment="1">
      <alignment/>
    </xf>
    <xf numFmtId="0" fontId="6" fillId="39" borderId="96" xfId="54" applyFont="1" applyFill="1" applyBorder="1" applyAlignment="1">
      <alignment horizontal="right" vertical="center"/>
      <protection/>
    </xf>
    <xf numFmtId="0" fontId="6" fillId="0" borderId="0" xfId="51" applyFont="1" applyFill="1" applyBorder="1" applyAlignment="1">
      <alignment horizontal="center" vertical="center"/>
      <protection/>
    </xf>
    <xf numFmtId="0" fontId="6" fillId="33" borderId="94" xfId="51" applyFont="1" applyFill="1" applyBorder="1" applyAlignment="1">
      <alignment vertical="center"/>
      <protection/>
    </xf>
    <xf numFmtId="0" fontId="6" fillId="33" borderId="96" xfId="51" applyFont="1" applyFill="1" applyBorder="1" applyAlignment="1">
      <alignment horizontal="right" vertical="center"/>
      <protection/>
    </xf>
    <xf numFmtId="0" fontId="6" fillId="38" borderId="96" xfId="54" applyFont="1" applyFill="1" applyBorder="1" applyAlignment="1">
      <alignment horizontal="left" vertical="center"/>
      <protection/>
    </xf>
    <xf numFmtId="0" fontId="6" fillId="33" borderId="97" xfId="51" applyFont="1" applyFill="1" applyBorder="1" applyAlignment="1">
      <alignment vertical="center"/>
      <protection/>
    </xf>
    <xf numFmtId="173" fontId="6" fillId="0" borderId="0" xfId="51" applyNumberFormat="1" applyFont="1" applyFill="1" applyBorder="1" applyAlignment="1">
      <alignment horizontal="center" vertical="center"/>
      <protection/>
    </xf>
    <xf numFmtId="0" fontId="6" fillId="39" borderId="96" xfId="54" applyFont="1" applyFill="1" applyBorder="1" applyAlignment="1">
      <alignment horizontal="left" vertical="center"/>
      <protection/>
    </xf>
    <xf numFmtId="0" fontId="6" fillId="38" borderId="94" xfId="51" applyFont="1" applyFill="1" applyBorder="1" applyAlignment="1">
      <alignment vertical="center"/>
      <protection/>
    </xf>
    <xf numFmtId="0" fontId="6" fillId="38" borderId="97" xfId="51" applyFont="1" applyFill="1" applyBorder="1" applyAlignment="1">
      <alignment vertical="center"/>
      <protection/>
    </xf>
    <xf numFmtId="0" fontId="6" fillId="13" borderId="106" xfId="51" applyFont="1" applyFill="1" applyBorder="1" applyAlignment="1">
      <alignment horizontal="center" vertical="center"/>
      <protection/>
    </xf>
    <xf numFmtId="3" fontId="6" fillId="13" borderId="95" xfId="51" applyNumberFormat="1" applyFont="1" applyFill="1" applyBorder="1" applyAlignment="1">
      <alignment horizontal="right" vertical="center"/>
      <protection/>
    </xf>
    <xf numFmtId="3" fontId="6" fillId="13" borderId="98" xfId="51" applyNumberFormat="1" applyFont="1" applyFill="1" applyBorder="1" applyAlignment="1">
      <alignment horizontal="right" vertical="center"/>
      <protection/>
    </xf>
    <xf numFmtId="3" fontId="6" fillId="13" borderId="99" xfId="51" applyNumberFormat="1" applyFont="1" applyFill="1" applyBorder="1" applyAlignment="1">
      <alignment horizontal="right" vertical="center"/>
      <protection/>
    </xf>
    <xf numFmtId="0" fontId="6" fillId="33" borderId="100" xfId="51" applyFont="1" applyFill="1" applyBorder="1" applyAlignment="1">
      <alignment vertical="center"/>
      <protection/>
    </xf>
    <xf numFmtId="0" fontId="6" fillId="38" borderId="101" xfId="51" applyFont="1" applyFill="1" applyBorder="1" applyAlignment="1">
      <alignment vertical="center"/>
      <protection/>
    </xf>
    <xf numFmtId="0" fontId="6" fillId="33" borderId="102" xfId="51" applyFont="1" applyFill="1" applyBorder="1" applyAlignment="1">
      <alignment vertical="center"/>
      <protection/>
    </xf>
    <xf numFmtId="0" fontId="6" fillId="0" borderId="103" xfId="51" applyFont="1" applyFill="1" applyBorder="1" applyAlignment="1">
      <alignment horizontal="center" vertical="center"/>
      <protection/>
    </xf>
    <xf numFmtId="0" fontId="6" fillId="38" borderId="0" xfId="51" applyFont="1" applyFill="1" applyAlignment="1">
      <alignment vertical="center"/>
      <protection/>
    </xf>
    <xf numFmtId="0" fontId="6" fillId="0" borderId="0" xfId="51" applyFont="1" applyAlignment="1">
      <alignment horizontal="center" vertical="center"/>
      <protection/>
    </xf>
    <xf numFmtId="3" fontId="6" fillId="35" borderId="39" xfId="51" applyNumberFormat="1" applyFont="1" applyFill="1" applyBorder="1" applyAlignment="1" applyProtection="1">
      <alignment horizontal="right" vertical="center"/>
      <protection/>
    </xf>
    <xf numFmtId="3" fontId="6" fillId="35" borderId="40" xfId="51" applyNumberFormat="1" applyFont="1" applyFill="1" applyBorder="1" applyAlignment="1" applyProtection="1">
      <alignment horizontal="right" vertical="center"/>
      <protection/>
    </xf>
    <xf numFmtId="3" fontId="13" fillId="0" borderId="0" xfId="0" applyNumberFormat="1" applyFont="1" applyAlignment="1" applyProtection="1">
      <alignment horizontal="right" vertical="center"/>
      <protection locked="0"/>
    </xf>
    <xf numFmtId="3" fontId="6" fillId="35" borderId="83"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xf>
    <xf numFmtId="3" fontId="6" fillId="44" borderId="19" xfId="51" applyNumberFormat="1" applyFont="1" applyFill="1" applyBorder="1" applyAlignment="1" applyProtection="1">
      <alignment horizontal="right" vertical="center"/>
      <protection/>
    </xf>
    <xf numFmtId="3" fontId="12" fillId="0" borderId="0" xfId="0" applyNumberFormat="1" applyFont="1" applyAlignment="1" applyProtection="1">
      <alignment horizontal="right" vertical="center"/>
      <protection locked="0"/>
    </xf>
    <xf numFmtId="3" fontId="6" fillId="44" borderId="16" xfId="51" applyNumberFormat="1" applyFont="1" applyFill="1" applyBorder="1" applyAlignment="1" applyProtection="1">
      <alignment horizontal="right" vertical="center"/>
      <protection/>
    </xf>
    <xf numFmtId="3" fontId="6" fillId="36" borderId="14" xfId="51" applyNumberFormat="1" applyFont="1" applyFill="1" applyBorder="1" applyAlignment="1" applyProtection="1">
      <alignment horizontal="right" vertical="center"/>
      <protection/>
    </xf>
    <xf numFmtId="3" fontId="6" fillId="36" borderId="19" xfId="51" applyNumberFormat="1" applyFont="1" applyFill="1" applyBorder="1" applyAlignment="1" applyProtection="1">
      <alignment horizontal="right" vertical="center"/>
      <protection/>
    </xf>
    <xf numFmtId="3" fontId="12" fillId="0" borderId="14" xfId="0" applyNumberFormat="1" applyFont="1" applyFill="1" applyBorder="1" applyAlignment="1" applyProtection="1">
      <alignment horizontal="right" vertical="center"/>
      <protection locked="0"/>
    </xf>
    <xf numFmtId="3" fontId="12" fillId="0" borderId="16" xfId="0" applyNumberFormat="1" applyFont="1" applyFill="1" applyBorder="1" applyAlignment="1" applyProtection="1">
      <alignment horizontal="right" vertical="center"/>
      <protection locked="0"/>
    </xf>
    <xf numFmtId="3" fontId="6" fillId="37" borderId="14" xfId="51" applyNumberFormat="1" applyFont="1" applyFill="1" applyBorder="1" applyAlignment="1" applyProtection="1">
      <alignment horizontal="right" vertical="center"/>
      <protection locked="0"/>
    </xf>
    <xf numFmtId="0" fontId="12" fillId="0" borderId="56" xfId="0" applyNumberFormat="1" applyFont="1" applyFill="1" applyBorder="1" applyAlignment="1">
      <alignment horizontal="left" vertical="center"/>
    </xf>
    <xf numFmtId="0" fontId="0" fillId="0" borderId="0" xfId="0" applyNumberFormat="1" applyAlignment="1">
      <alignment/>
    </xf>
    <xf numFmtId="0" fontId="6" fillId="0" borderId="0" xfId="51" applyFont="1" applyAlignment="1" applyProtection="1">
      <alignment vertical="center"/>
      <protection locked="0"/>
    </xf>
    <xf numFmtId="0" fontId="6" fillId="38" borderId="0" xfId="51" applyFont="1" applyFill="1" applyAlignment="1" applyProtection="1">
      <alignment vertical="center"/>
      <protection locked="0"/>
    </xf>
    <xf numFmtId="0" fontId="6" fillId="38" borderId="0" xfId="51" applyFont="1" applyFill="1" applyAlignment="1" applyProtection="1">
      <alignment horizontal="center" vertical="center"/>
      <protection locked="0"/>
    </xf>
    <xf numFmtId="0" fontId="6" fillId="38" borderId="0" xfId="51" applyFont="1" applyFill="1" applyBorder="1" applyAlignment="1" applyProtection="1">
      <alignment vertical="center"/>
      <protection locked="0"/>
    </xf>
    <xf numFmtId="0" fontId="6" fillId="0" borderId="0" xfId="51" applyFont="1" applyAlignment="1" applyProtection="1">
      <alignment horizontal="center" vertical="center"/>
      <protection locked="0"/>
    </xf>
    <xf numFmtId="0" fontId="12" fillId="0" borderId="0" xfId="55" applyFont="1" applyAlignment="1" applyProtection="1">
      <alignment vertical="center"/>
      <protection/>
    </xf>
    <xf numFmtId="0" fontId="6" fillId="0" borderId="0" xfId="55" applyFont="1" applyAlignment="1" applyProtection="1">
      <alignment vertical="center"/>
      <protection/>
    </xf>
    <xf numFmtId="0" fontId="19" fillId="0" borderId="0" xfId="55" applyFont="1" applyAlignment="1" applyProtection="1">
      <alignment vertical="center"/>
      <protection/>
    </xf>
    <xf numFmtId="0" fontId="6" fillId="0" borderId="0" xfId="55" applyFont="1" applyFill="1" applyAlignment="1" applyProtection="1">
      <alignment horizontal="right" vertical="center"/>
      <protection/>
    </xf>
    <xf numFmtId="0" fontId="12" fillId="0" borderId="5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0" xfId="0" applyFont="1" applyBorder="1" applyAlignment="1" applyProtection="1">
      <alignment horizontal="center" vertical="center" wrapText="1" shrinkToFit="1"/>
      <protection/>
    </xf>
    <xf numFmtId="0" fontId="12" fillId="0" borderId="57" xfId="0" applyFont="1" applyBorder="1" applyAlignment="1" applyProtection="1">
      <alignment horizontal="center" vertical="center" wrapText="1" shrinkToFit="1"/>
      <protection/>
    </xf>
    <xf numFmtId="0" fontId="12" fillId="0" borderId="58" xfId="0" applyFont="1" applyFill="1" applyBorder="1" applyAlignment="1" applyProtection="1">
      <alignment horizontal="center" vertical="center" wrapText="1" shrinkToFit="1"/>
      <protection/>
    </xf>
    <xf numFmtId="0" fontId="12" fillId="0" borderId="60" xfId="0" applyFont="1" applyFill="1" applyBorder="1" applyAlignment="1" applyProtection="1">
      <alignment horizontal="center" vertical="center" wrapText="1" shrinkToFit="1"/>
      <protection/>
    </xf>
    <xf numFmtId="0" fontId="12" fillId="0" borderId="57" xfId="0" applyFont="1" applyFill="1" applyBorder="1" applyAlignment="1" applyProtection="1">
      <alignment horizontal="center" vertical="center" wrapText="1" shrinkToFit="1"/>
      <protection/>
    </xf>
    <xf numFmtId="0" fontId="12" fillId="0" borderId="15" xfId="55" applyFont="1" applyBorder="1" applyAlignment="1" applyProtection="1">
      <alignment horizontal="center" vertical="center"/>
      <protection/>
    </xf>
    <xf numFmtId="3" fontId="6" fillId="0" borderId="39" xfId="51" applyNumberFormat="1" applyFont="1" applyFill="1" applyBorder="1" applyAlignment="1" applyProtection="1">
      <alignment horizontal="right" vertical="center"/>
      <protection/>
    </xf>
    <xf numFmtId="3" fontId="6" fillId="0" borderId="40" xfId="51" applyNumberFormat="1" applyFont="1" applyFill="1" applyBorder="1" applyAlignment="1" applyProtection="1">
      <alignment horizontal="right" vertical="center"/>
      <protection/>
    </xf>
    <xf numFmtId="3" fontId="12" fillId="0" borderId="0" xfId="55" applyNumberFormat="1" applyFont="1" applyAlignment="1" applyProtection="1">
      <alignment horizontal="right" vertical="center"/>
      <protection/>
    </xf>
    <xf numFmtId="0" fontId="12" fillId="0" borderId="14" xfId="55" applyFont="1" applyBorder="1" applyAlignment="1" applyProtection="1">
      <alignment horizontal="center" vertical="center"/>
      <protection/>
    </xf>
    <xf numFmtId="3" fontId="6" fillId="0" borderId="14" xfId="51" applyNumberFormat="1" applyFont="1" applyFill="1" applyBorder="1" applyAlignment="1" applyProtection="1">
      <alignment horizontal="right" vertical="center"/>
      <protection/>
    </xf>
    <xf numFmtId="3" fontId="6" fillId="0" borderId="15" xfId="51" applyNumberFormat="1" applyFont="1" applyFill="1" applyBorder="1" applyAlignment="1" applyProtection="1">
      <alignment horizontal="right" vertical="center"/>
      <protection/>
    </xf>
    <xf numFmtId="3" fontId="6" fillId="0" borderId="0" xfId="55" applyNumberFormat="1" applyFont="1" applyAlignment="1" applyProtection="1">
      <alignment horizontal="right" vertical="center"/>
      <protection/>
    </xf>
    <xf numFmtId="3" fontId="6" fillId="0" borderId="57" xfId="51" applyNumberFormat="1" applyFont="1" applyFill="1" applyBorder="1" applyAlignment="1" applyProtection="1">
      <alignment horizontal="right" vertical="center"/>
      <protection/>
    </xf>
    <xf numFmtId="3" fontId="6" fillId="0" borderId="58" xfId="51" applyNumberFormat="1" applyFont="1" applyFill="1" applyBorder="1" applyAlignment="1" applyProtection="1">
      <alignment horizontal="right" vertical="center"/>
      <protection/>
    </xf>
    <xf numFmtId="3" fontId="21" fillId="35" borderId="75" xfId="51" applyNumberFormat="1" applyFont="1" applyFill="1" applyBorder="1" applyAlignment="1" applyProtection="1">
      <alignment horizontal="left" vertical="center"/>
      <protection/>
    </xf>
    <xf numFmtId="3" fontId="21" fillId="35" borderId="37" xfId="51" applyNumberFormat="1" applyFont="1" applyFill="1" applyBorder="1" applyAlignment="1" applyProtection="1">
      <alignment horizontal="right" vertical="center"/>
      <protection/>
    </xf>
    <xf numFmtId="0" fontId="14" fillId="0" borderId="0" xfId="55" applyFont="1" applyFill="1" applyBorder="1" applyAlignment="1" applyProtection="1">
      <alignment horizontal="center" vertical="center"/>
      <protection/>
    </xf>
    <xf numFmtId="0" fontId="21" fillId="0" borderId="0" xfId="51" applyFont="1" applyFill="1" applyBorder="1" applyAlignment="1" applyProtection="1">
      <alignment vertical="center"/>
      <protection/>
    </xf>
    <xf numFmtId="0" fontId="21" fillId="0" borderId="0" xfId="55" applyFont="1" applyFill="1" applyBorder="1" applyAlignment="1" applyProtection="1">
      <alignment vertical="center"/>
      <protection/>
    </xf>
    <xf numFmtId="0" fontId="21" fillId="0" borderId="0" xfId="55" applyFont="1" applyFill="1" applyAlignment="1" applyProtection="1">
      <alignment vertical="center"/>
      <protection/>
    </xf>
    <xf numFmtId="0" fontId="6" fillId="0" borderId="0" xfId="55" applyFont="1" applyFill="1" applyAlignment="1" applyProtection="1">
      <alignment vertical="center"/>
      <protection/>
    </xf>
    <xf numFmtId="3" fontId="12" fillId="0" borderId="69" xfId="55" applyNumberFormat="1" applyFont="1" applyBorder="1" applyAlignment="1" applyProtection="1">
      <alignment horizontal="right" vertical="center"/>
      <protection locked="0"/>
    </xf>
    <xf numFmtId="3" fontId="12" fillId="0" borderId="23" xfId="55" applyNumberFormat="1" applyFont="1" applyBorder="1" applyAlignment="1" applyProtection="1">
      <alignment horizontal="right" vertical="center"/>
      <protection locked="0"/>
    </xf>
    <xf numFmtId="3" fontId="12" fillId="0" borderId="31" xfId="55" applyNumberFormat="1" applyFont="1" applyBorder="1" applyAlignment="1" applyProtection="1">
      <alignment horizontal="right" vertical="center"/>
      <protection locked="0"/>
    </xf>
    <xf numFmtId="3" fontId="12" fillId="0" borderId="15" xfId="55" applyNumberFormat="1" applyFont="1" applyBorder="1" applyAlignment="1" applyProtection="1">
      <alignment horizontal="right" vertical="center"/>
      <protection locked="0"/>
    </xf>
    <xf numFmtId="3" fontId="6" fillId="0" borderId="16" xfId="55" applyNumberFormat="1" applyFont="1" applyBorder="1" applyAlignment="1" applyProtection="1">
      <alignment horizontal="right" vertical="center"/>
      <protection locked="0"/>
    </xf>
    <xf numFmtId="3" fontId="6" fillId="0" borderId="14" xfId="55" applyNumberFormat="1" applyFont="1" applyBorder="1" applyAlignment="1" applyProtection="1">
      <alignment horizontal="right" vertical="center"/>
      <protection locked="0"/>
    </xf>
    <xf numFmtId="3" fontId="6" fillId="0" borderId="60" xfId="55" applyNumberFormat="1" applyFont="1" applyBorder="1" applyAlignment="1" applyProtection="1">
      <alignment horizontal="right" vertical="center"/>
      <protection locked="0"/>
    </xf>
    <xf numFmtId="3" fontId="6" fillId="0" borderId="57" xfId="55" applyNumberFormat="1" applyFont="1" applyBorder="1" applyAlignment="1" applyProtection="1">
      <alignment horizontal="right" vertical="center"/>
      <protection locked="0"/>
    </xf>
    <xf numFmtId="0" fontId="12" fillId="0" borderId="0" xfId="55" applyFont="1" applyAlignment="1" applyProtection="1">
      <alignment vertical="center"/>
      <protection locked="0"/>
    </xf>
    <xf numFmtId="0" fontId="8" fillId="0" borderId="0" xfId="55" applyFont="1" applyAlignment="1" applyProtection="1">
      <alignment vertical="center"/>
      <protection locked="0"/>
    </xf>
    <xf numFmtId="0" fontId="8" fillId="0" borderId="0" xfId="55" applyFont="1" applyFill="1" applyAlignment="1" applyProtection="1">
      <alignment vertical="center"/>
      <protection locked="0"/>
    </xf>
    <xf numFmtId="0" fontId="12" fillId="0" borderId="70" xfId="0" applyFont="1" applyFill="1" applyBorder="1" applyAlignment="1">
      <alignment horizontal="center" vertical="center" wrapText="1" shrinkToFit="1"/>
    </xf>
    <xf numFmtId="3" fontId="6" fillId="36" borderId="20" xfId="51" applyNumberFormat="1" applyFont="1" applyFill="1" applyBorder="1" applyAlignment="1">
      <alignment horizontal="right" vertical="center"/>
      <protection/>
    </xf>
    <xf numFmtId="3" fontId="6" fillId="36" borderId="21" xfId="51" applyNumberFormat="1" applyFont="1" applyFill="1" applyBorder="1" applyAlignment="1">
      <alignment horizontal="right" vertical="center"/>
      <protection/>
    </xf>
    <xf numFmtId="3" fontId="6" fillId="37" borderId="14" xfId="51" applyNumberFormat="1" applyFont="1" applyFill="1" applyBorder="1" applyAlignment="1" applyProtection="1">
      <alignment horizontal="right" vertical="center"/>
      <protection/>
    </xf>
    <xf numFmtId="3" fontId="6" fillId="44" borderId="14" xfId="51" applyNumberFormat="1" applyFont="1" applyFill="1" applyBorder="1" applyAlignment="1" applyProtection="1">
      <alignment horizontal="right" vertical="center"/>
      <protection locked="0"/>
    </xf>
    <xf numFmtId="4" fontId="6" fillId="0" borderId="0" xfId="51" applyNumberFormat="1" applyFont="1" applyAlignment="1" applyProtection="1">
      <alignment horizontal="right" vertical="center"/>
      <protection/>
    </xf>
    <xf numFmtId="0" fontId="6" fillId="0" borderId="23" xfId="51" applyFont="1" applyBorder="1" applyAlignment="1" applyProtection="1">
      <alignment vertical="center"/>
      <protection/>
    </xf>
    <xf numFmtId="0" fontId="6" fillId="0" borderId="13" xfId="51" applyFont="1" applyBorder="1" applyAlignment="1" applyProtection="1">
      <alignment vertical="center"/>
      <protection/>
    </xf>
    <xf numFmtId="4" fontId="12" fillId="0" borderId="0" xfId="51" applyNumberFormat="1" applyFont="1" applyBorder="1" applyAlignment="1" applyProtection="1">
      <alignment horizontal="right" vertical="top" wrapText="1"/>
      <protection/>
    </xf>
    <xf numFmtId="0" fontId="6" fillId="0" borderId="23" xfId="51" applyFont="1" applyBorder="1" applyAlignment="1" applyProtection="1">
      <alignment vertical="center"/>
      <protection/>
    </xf>
    <xf numFmtId="3" fontId="6" fillId="0" borderId="14" xfId="51" applyNumberFormat="1" applyFont="1" applyBorder="1" applyAlignment="1" applyProtection="1">
      <alignment vertical="center" wrapText="1"/>
      <protection locked="0"/>
    </xf>
    <xf numFmtId="3" fontId="6" fillId="0" borderId="0" xfId="51" applyNumberFormat="1" applyFont="1" applyAlignment="1" applyProtection="1">
      <alignment vertical="center"/>
      <protection locked="0"/>
    </xf>
    <xf numFmtId="0" fontId="6" fillId="0" borderId="107" xfId="51" applyFont="1" applyBorder="1" applyAlignment="1">
      <alignment horizontal="center" vertical="center"/>
      <protection/>
    </xf>
    <xf numFmtId="0" fontId="6" fillId="0" borderId="33" xfId="51" applyFont="1" applyBorder="1" applyAlignment="1" applyProtection="1">
      <alignment vertical="center"/>
      <protection locked="0"/>
    </xf>
    <xf numFmtId="3" fontId="6" fillId="0" borderId="15" xfId="51" applyNumberFormat="1" applyFont="1" applyBorder="1" applyAlignment="1" applyProtection="1">
      <alignment horizontal="right" vertical="center" wrapText="1" indent="1"/>
      <protection locked="0"/>
    </xf>
    <xf numFmtId="3" fontId="6" fillId="0" borderId="76" xfId="51" applyNumberFormat="1" applyFont="1" applyBorder="1" applyAlignment="1" applyProtection="1">
      <alignment horizontal="right" vertical="center" wrapText="1" indent="1"/>
      <protection locked="0"/>
    </xf>
    <xf numFmtId="3" fontId="6" fillId="0" borderId="14" xfId="51" applyNumberFormat="1" applyFont="1" applyBorder="1" applyAlignment="1" applyProtection="1">
      <alignment horizontal="right" vertical="center" wrapText="1" indent="1"/>
      <protection locked="0"/>
    </xf>
    <xf numFmtId="3" fontId="6" fillId="0" borderId="56" xfId="51" applyNumberFormat="1" applyFont="1" applyBorder="1" applyAlignment="1" applyProtection="1">
      <alignment horizontal="right" vertical="center" wrapText="1" indent="1"/>
      <protection locked="0"/>
    </xf>
    <xf numFmtId="0" fontId="6" fillId="0" borderId="11" xfId="51" applyFont="1" applyBorder="1" applyAlignment="1">
      <alignment horizontal="center" vertical="center"/>
      <protection/>
    </xf>
    <xf numFmtId="0" fontId="8" fillId="0" borderId="22" xfId="51" applyFont="1" applyFill="1" applyBorder="1" applyAlignment="1" applyProtection="1">
      <alignment vertical="center"/>
      <protection locked="0"/>
    </xf>
    <xf numFmtId="0" fontId="6" fillId="0" borderId="32" xfId="51" applyFont="1" applyBorder="1" applyAlignment="1" applyProtection="1">
      <alignment vertical="center"/>
      <protection locked="0"/>
    </xf>
    <xf numFmtId="178" fontId="6" fillId="0" borderId="0" xfId="51" applyNumberFormat="1" applyFont="1" applyFill="1" applyAlignment="1" applyProtection="1">
      <alignment vertical="center"/>
      <protection locked="0"/>
    </xf>
    <xf numFmtId="174" fontId="6" fillId="0" borderId="0" xfId="51" applyNumberFormat="1" applyFont="1" applyFill="1" applyAlignment="1" applyProtection="1">
      <alignment vertical="center"/>
      <protection locked="0"/>
    </xf>
    <xf numFmtId="178" fontId="5" fillId="0" borderId="0" xfId="51" applyNumberFormat="1" applyFont="1" applyFill="1" applyAlignment="1">
      <alignment vertical="center"/>
      <protection/>
    </xf>
    <xf numFmtId="3" fontId="8" fillId="0" borderId="0" xfId="51" applyNumberFormat="1" applyFont="1" applyBorder="1" applyAlignment="1" applyProtection="1">
      <alignment horizontal="right" vertical="center" wrapText="1" indent="1"/>
      <protection hidden="1"/>
    </xf>
    <xf numFmtId="3" fontId="12" fillId="0" borderId="18" xfId="55" applyNumberFormat="1" applyFont="1" applyBorder="1" applyAlignment="1" applyProtection="1">
      <alignment horizontal="left" vertical="center" wrapText="1"/>
      <protection locked="0"/>
    </xf>
    <xf numFmtId="3" fontId="6" fillId="0" borderId="18" xfId="55" applyNumberFormat="1" applyFont="1" applyBorder="1" applyAlignment="1" applyProtection="1">
      <alignment horizontal="left" vertical="center" wrapText="1"/>
      <protection locked="0"/>
    </xf>
    <xf numFmtId="3" fontId="6" fillId="0" borderId="19" xfId="55" applyNumberFormat="1" applyFont="1" applyBorder="1" applyAlignment="1" applyProtection="1">
      <alignment horizontal="left" vertical="center" wrapText="1"/>
      <protection locked="0"/>
    </xf>
    <xf numFmtId="3" fontId="6" fillId="0" borderId="21" xfId="55" applyNumberFormat="1" applyFont="1" applyBorder="1" applyAlignment="1" applyProtection="1">
      <alignment horizontal="left" vertical="center" wrapText="1"/>
      <protection locked="0"/>
    </xf>
    <xf numFmtId="3" fontId="6" fillId="0" borderId="70" xfId="55" applyNumberFormat="1" applyFont="1" applyBorder="1" applyAlignment="1" applyProtection="1">
      <alignment horizontal="right" vertical="center"/>
      <protection locked="0"/>
    </xf>
    <xf numFmtId="3" fontId="6" fillId="0" borderId="20" xfId="55" applyNumberFormat="1" applyFont="1" applyBorder="1" applyAlignment="1" applyProtection="1">
      <alignment horizontal="right" vertical="center"/>
      <protection locked="0"/>
    </xf>
    <xf numFmtId="3" fontId="6" fillId="0" borderId="20" xfId="51" applyNumberFormat="1" applyFont="1" applyFill="1" applyBorder="1" applyAlignment="1" applyProtection="1">
      <alignment horizontal="right" vertical="center"/>
      <protection/>
    </xf>
    <xf numFmtId="3" fontId="6" fillId="0" borderId="21" xfId="51" applyNumberFormat="1" applyFont="1" applyFill="1" applyBorder="1" applyAlignment="1" applyProtection="1">
      <alignment horizontal="right" vertical="center"/>
      <protection/>
    </xf>
    <xf numFmtId="3" fontId="6" fillId="0" borderId="108" xfId="55" applyNumberFormat="1" applyFont="1" applyBorder="1" applyAlignment="1" applyProtection="1">
      <alignment horizontal="left" vertical="center" wrapText="1"/>
      <protection locked="0"/>
    </xf>
    <xf numFmtId="3" fontId="6" fillId="0" borderId="61" xfId="55" applyNumberFormat="1" applyFont="1" applyBorder="1" applyAlignment="1" applyProtection="1">
      <alignment horizontal="left" vertical="center" wrapText="1"/>
      <protection locked="0"/>
    </xf>
    <xf numFmtId="187" fontId="6" fillId="0" borderId="0" xfId="58" applyNumberFormat="1" applyFont="1" applyAlignment="1">
      <alignment vertical="center"/>
    </xf>
    <xf numFmtId="165" fontId="6" fillId="38" borderId="109" xfId="51" applyNumberFormat="1" applyFont="1" applyFill="1" applyBorder="1" applyAlignment="1" applyProtection="1">
      <alignment horizontal="right" vertical="center" wrapText="1"/>
      <protection/>
    </xf>
    <xf numFmtId="165" fontId="6" fillId="38" borderId="15" xfId="51" applyNumberFormat="1" applyFont="1" applyFill="1" applyBorder="1" applyAlignment="1" applyProtection="1">
      <alignment horizontal="right" vertical="center" wrapText="1"/>
      <protection/>
    </xf>
    <xf numFmtId="165" fontId="6" fillId="38" borderId="59" xfId="51" applyNumberFormat="1" applyFont="1" applyFill="1" applyBorder="1" applyAlignment="1" applyProtection="1">
      <alignment horizontal="right" vertical="center" wrapText="1"/>
      <protection/>
    </xf>
    <xf numFmtId="165" fontId="6" fillId="38" borderId="14" xfId="51" applyNumberFormat="1" applyFont="1" applyFill="1" applyBorder="1" applyAlignment="1" applyProtection="1">
      <alignment horizontal="right" vertical="center" wrapText="1"/>
      <protection/>
    </xf>
    <xf numFmtId="165" fontId="6" fillId="38" borderId="58" xfId="51" applyNumberFormat="1" applyFont="1" applyFill="1" applyBorder="1" applyAlignment="1" applyProtection="1">
      <alignment horizontal="right" vertical="center" wrapText="1"/>
      <protection/>
    </xf>
    <xf numFmtId="165" fontId="6" fillId="38" borderId="80" xfId="51" applyNumberFormat="1" applyFont="1" applyFill="1" applyBorder="1" applyAlignment="1" applyProtection="1">
      <alignment horizontal="right" vertical="center" wrapText="1"/>
      <protection/>
    </xf>
    <xf numFmtId="165" fontId="6" fillId="38" borderId="57" xfId="51" applyNumberFormat="1" applyFont="1" applyFill="1" applyBorder="1" applyAlignment="1" applyProtection="1">
      <alignment horizontal="right" vertical="center" wrapText="1"/>
      <protection/>
    </xf>
    <xf numFmtId="165" fontId="8" fillId="38" borderId="52" xfId="51" applyNumberFormat="1" applyFont="1" applyFill="1" applyBorder="1" applyAlignment="1" applyProtection="1">
      <alignment horizontal="right" vertical="center" wrapText="1"/>
      <protection/>
    </xf>
    <xf numFmtId="165" fontId="8" fillId="38" borderId="53" xfId="51" applyNumberFormat="1" applyFont="1" applyFill="1" applyBorder="1" applyAlignment="1" applyProtection="1">
      <alignment horizontal="right" vertical="center" wrapText="1"/>
      <protection/>
    </xf>
    <xf numFmtId="165" fontId="8" fillId="38" borderId="12" xfId="51" applyNumberFormat="1" applyFont="1" applyFill="1" applyBorder="1" applyAlignment="1" applyProtection="1">
      <alignment horizontal="right" vertical="center" wrapText="1"/>
      <protection/>
    </xf>
    <xf numFmtId="165" fontId="8" fillId="38" borderId="72" xfId="51" applyNumberFormat="1" applyFont="1" applyFill="1" applyBorder="1" applyAlignment="1" applyProtection="1">
      <alignment horizontal="right" vertical="center" wrapText="1"/>
      <protection/>
    </xf>
    <xf numFmtId="165" fontId="8" fillId="38" borderId="13" xfId="51" applyNumberFormat="1" applyFont="1" applyFill="1" applyBorder="1" applyAlignment="1" applyProtection="1">
      <alignment horizontal="right" vertical="center" wrapText="1"/>
      <protection/>
    </xf>
    <xf numFmtId="165" fontId="8" fillId="38" borderId="22" xfId="51" applyNumberFormat="1" applyFont="1" applyFill="1" applyBorder="1" applyAlignment="1" applyProtection="1">
      <alignment horizontal="right" vertical="center" wrapText="1"/>
      <protection/>
    </xf>
    <xf numFmtId="165" fontId="20" fillId="38" borderId="12" xfId="0" applyNumberFormat="1" applyFont="1" applyFill="1" applyBorder="1" applyAlignment="1" applyProtection="1">
      <alignment horizontal="right" vertical="center"/>
      <protection/>
    </xf>
    <xf numFmtId="165" fontId="20" fillId="38" borderId="22" xfId="0" applyNumberFormat="1" applyFont="1" applyFill="1" applyBorder="1" applyAlignment="1" applyProtection="1">
      <alignment horizontal="right" vertical="center"/>
      <protection/>
    </xf>
    <xf numFmtId="165" fontId="20" fillId="38" borderId="11" xfId="0" applyNumberFormat="1" applyFont="1" applyFill="1" applyBorder="1" applyAlignment="1" applyProtection="1">
      <alignment horizontal="right" vertical="center"/>
      <protection/>
    </xf>
    <xf numFmtId="165" fontId="20" fillId="38" borderId="71" xfId="0" applyNumberFormat="1" applyFont="1" applyFill="1" applyBorder="1" applyAlignment="1" applyProtection="1">
      <alignment horizontal="right" vertical="center"/>
      <protection/>
    </xf>
    <xf numFmtId="185" fontId="6" fillId="0" borderId="0" xfId="51" applyNumberFormat="1" applyFont="1" applyAlignment="1" applyProtection="1">
      <alignment vertical="center"/>
      <protection/>
    </xf>
    <xf numFmtId="185" fontId="29" fillId="0" borderId="0" xfId="51" applyNumberFormat="1" applyFont="1" applyAlignment="1" applyProtection="1">
      <alignment vertical="center"/>
      <protection/>
    </xf>
    <xf numFmtId="165" fontId="38" fillId="0" borderId="0" xfId="51" applyNumberFormat="1" applyFont="1" applyAlignment="1" applyProtection="1">
      <alignment vertical="center"/>
      <protection/>
    </xf>
    <xf numFmtId="0" fontId="0" fillId="38" borderId="16" xfId="0" applyFill="1" applyBorder="1" applyAlignment="1" applyProtection="1">
      <alignment vertical="center"/>
      <protection/>
    </xf>
    <xf numFmtId="164" fontId="0" fillId="38" borderId="110" xfId="0" applyNumberFormat="1" applyFill="1" applyBorder="1" applyAlignment="1" applyProtection="1">
      <alignment vertical="center"/>
      <protection/>
    </xf>
    <xf numFmtId="187" fontId="6" fillId="0" borderId="0" xfId="58" applyNumberFormat="1" applyFont="1" applyAlignment="1">
      <alignment vertical="center"/>
    </xf>
    <xf numFmtId="0" fontId="10" fillId="0" borderId="0" xfId="51" applyFont="1" applyAlignment="1">
      <alignment horizontal="center" vertical="center"/>
      <protection/>
    </xf>
    <xf numFmtId="0" fontId="6" fillId="0" borderId="0" xfId="51" applyFont="1" applyBorder="1" applyAlignment="1" applyProtection="1">
      <alignment horizontal="center" vertical="center" wrapText="1"/>
      <protection locked="0"/>
    </xf>
    <xf numFmtId="0" fontId="10" fillId="0" borderId="0" xfId="51" applyFont="1" applyBorder="1" applyAlignment="1" applyProtection="1">
      <alignment horizontal="center" vertical="center" wrapText="1"/>
      <protection locked="0"/>
    </xf>
    <xf numFmtId="179" fontId="6" fillId="0" borderId="0" xfId="51" applyNumberFormat="1" applyFont="1" applyFill="1" applyBorder="1" applyAlignment="1" applyProtection="1">
      <alignment horizontal="right" vertical="center"/>
      <protection/>
    </xf>
    <xf numFmtId="0" fontId="6" fillId="0" borderId="0" xfId="51" applyFont="1" applyFill="1" applyBorder="1" applyAlignment="1" applyProtection="1">
      <alignment horizontal="center" vertical="center" wrapText="1"/>
      <protection locked="0"/>
    </xf>
    <xf numFmtId="3" fontId="6" fillId="0" borderId="0" xfId="51" applyNumberFormat="1" applyFont="1" applyBorder="1" applyAlignment="1" applyProtection="1">
      <alignment horizontal="right" vertical="center" wrapText="1" indent="1"/>
      <protection locked="0"/>
    </xf>
    <xf numFmtId="0" fontId="12" fillId="0" borderId="20" xfId="51" applyFont="1" applyFill="1" applyBorder="1" applyAlignment="1" applyProtection="1">
      <alignment vertical="center" wrapText="1"/>
      <protection/>
    </xf>
    <xf numFmtId="0" fontId="12" fillId="0" borderId="62" xfId="0" applyFont="1" applyFill="1" applyBorder="1" applyAlignment="1" applyProtection="1">
      <alignment horizontal="left" vertical="center"/>
      <protection locked="0"/>
    </xf>
    <xf numFmtId="3" fontId="13" fillId="0" borderId="0" xfId="0" applyNumberFormat="1" applyFont="1" applyAlignment="1">
      <alignment vertical="center"/>
    </xf>
    <xf numFmtId="0" fontId="12" fillId="0" borderId="33" xfId="0" applyFont="1" applyFill="1" applyBorder="1" applyAlignment="1" applyProtection="1">
      <alignment horizontal="left" vertical="center"/>
      <protection locked="0"/>
    </xf>
    <xf numFmtId="3" fontId="0" fillId="0" borderId="0" xfId="0" applyNumberFormat="1" applyAlignment="1">
      <alignment vertical="center"/>
    </xf>
    <xf numFmtId="3" fontId="6" fillId="35" borderId="42" xfId="51" applyNumberFormat="1" applyFont="1" applyFill="1" applyBorder="1" applyAlignment="1" applyProtection="1">
      <alignment horizontal="right" vertical="center"/>
      <protection/>
    </xf>
    <xf numFmtId="3" fontId="6" fillId="44" borderId="59" xfId="51" applyNumberFormat="1" applyFont="1" applyFill="1" applyBorder="1" applyAlignment="1" applyProtection="1">
      <alignment horizontal="right" vertical="center"/>
      <protection/>
    </xf>
    <xf numFmtId="3" fontId="6" fillId="0" borderId="59" xfId="51" applyNumberFormat="1" applyFont="1" applyFill="1" applyBorder="1" applyAlignment="1" applyProtection="1">
      <alignment horizontal="right" vertical="center"/>
      <protection locked="0"/>
    </xf>
    <xf numFmtId="0" fontId="13" fillId="35" borderId="69" xfId="0" applyFont="1" applyFill="1" applyBorder="1" applyAlignment="1">
      <alignment horizontal="center" vertical="center"/>
    </xf>
    <xf numFmtId="0" fontId="13" fillId="35" borderId="84" xfId="0" applyFont="1" applyFill="1" applyBorder="1" applyAlignment="1">
      <alignment horizontal="center" vertical="center"/>
    </xf>
    <xf numFmtId="0" fontId="13" fillId="35" borderId="111" xfId="0" applyFont="1" applyFill="1" applyBorder="1" applyAlignment="1">
      <alignment horizontal="center" vertical="center"/>
    </xf>
    <xf numFmtId="0" fontId="13" fillId="0" borderId="112" xfId="0" applyFont="1" applyFill="1" applyBorder="1" applyAlignment="1" applyProtection="1">
      <alignment horizontal="left" vertical="center"/>
      <protection locked="0"/>
    </xf>
    <xf numFmtId="0" fontId="12" fillId="0" borderId="70" xfId="0" applyFont="1" applyBorder="1" applyAlignment="1">
      <alignment horizontal="center" vertical="center" wrapText="1" shrinkToFit="1"/>
    </xf>
    <xf numFmtId="0" fontId="12" fillId="0" borderId="113" xfId="0" applyFont="1" applyBorder="1" applyAlignment="1">
      <alignment horizontal="center" vertical="center" wrapText="1" shrinkToFit="1"/>
    </xf>
    <xf numFmtId="3" fontId="6" fillId="45" borderId="59" xfId="51" applyNumberFormat="1" applyFont="1" applyFill="1" applyBorder="1" applyAlignment="1">
      <alignment horizontal="right" vertical="center"/>
      <protection/>
    </xf>
    <xf numFmtId="3" fontId="12" fillId="0" borderId="59" xfId="0" applyNumberFormat="1" applyFont="1" applyBorder="1" applyAlignment="1" applyProtection="1">
      <alignment horizontal="right" vertical="center"/>
      <protection locked="0"/>
    </xf>
    <xf numFmtId="0" fontId="13" fillId="0" borderId="14" xfId="0" applyFont="1" applyFill="1" applyBorder="1" applyAlignment="1">
      <alignment horizontal="left" vertical="center"/>
    </xf>
    <xf numFmtId="0" fontId="96" fillId="0" borderId="14" xfId="0" applyFont="1" applyFill="1" applyBorder="1" applyAlignment="1">
      <alignment horizontal="center" vertical="center"/>
    </xf>
    <xf numFmtId="0" fontId="12" fillId="0" borderId="19" xfId="0" applyFont="1" applyBorder="1" applyAlignment="1">
      <alignment horizontal="left" vertical="center"/>
    </xf>
    <xf numFmtId="0" fontId="12" fillId="0" borderId="19" xfId="0" applyFont="1" applyBorder="1" applyAlignment="1">
      <alignment vertical="center"/>
    </xf>
    <xf numFmtId="0" fontId="23" fillId="0" borderId="19" xfId="0" applyFont="1" applyBorder="1" applyAlignment="1">
      <alignment vertical="center"/>
    </xf>
    <xf numFmtId="0" fontId="23" fillId="0" borderId="19" xfId="0" applyFont="1" applyFill="1" applyBorder="1" applyAlignment="1">
      <alignment vertical="center"/>
    </xf>
    <xf numFmtId="0" fontId="13" fillId="0" borderId="19" xfId="0" applyFont="1" applyBorder="1" applyAlignment="1">
      <alignment horizontal="left" vertical="center"/>
    </xf>
    <xf numFmtId="0" fontId="13" fillId="0" borderId="19"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19"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2" fillId="33" borderId="16" xfId="0" applyFont="1" applyFill="1" applyBorder="1" applyAlignment="1">
      <alignment horizontal="center" vertical="center"/>
    </xf>
    <xf numFmtId="3" fontId="8" fillId="44" borderId="59" xfId="51" applyNumberFormat="1" applyFont="1" applyFill="1" applyBorder="1" applyAlignment="1">
      <alignment horizontal="right" vertical="center"/>
      <protection/>
    </xf>
    <xf numFmtId="3" fontId="8" fillId="44" borderId="14" xfId="51" applyNumberFormat="1" applyFont="1" applyFill="1" applyBorder="1" applyAlignment="1">
      <alignment horizontal="right" vertical="center"/>
      <protection/>
    </xf>
    <xf numFmtId="3" fontId="8" fillId="44" borderId="19" xfId="51" applyNumberFormat="1" applyFont="1" applyFill="1" applyBorder="1" applyAlignment="1">
      <alignment horizontal="right" vertical="center"/>
      <protection/>
    </xf>
    <xf numFmtId="3" fontId="8" fillId="44" borderId="16" xfId="51" applyNumberFormat="1" applyFont="1" applyFill="1" applyBorder="1" applyAlignment="1">
      <alignment horizontal="right" vertical="center"/>
      <protection/>
    </xf>
    <xf numFmtId="3" fontId="8" fillId="44" borderId="19" xfId="51" applyNumberFormat="1" applyFont="1" applyFill="1" applyBorder="1" applyAlignment="1" applyProtection="1">
      <alignment horizontal="right" vertical="center"/>
      <protection/>
    </xf>
    <xf numFmtId="3" fontId="8" fillId="37" borderId="19" xfId="51" applyNumberFormat="1" applyFont="1" applyFill="1" applyBorder="1" applyAlignment="1" applyProtection="1">
      <alignment horizontal="right" vertical="center"/>
      <protection/>
    </xf>
    <xf numFmtId="0" fontId="13" fillId="38" borderId="14" xfId="0" applyFont="1" applyFill="1" applyBorder="1" applyAlignment="1">
      <alignment horizontal="center" vertical="center"/>
    </xf>
    <xf numFmtId="3" fontId="13" fillId="44" borderId="59" xfId="0" applyNumberFormat="1" applyFont="1" applyFill="1" applyBorder="1" applyAlignment="1" applyProtection="1">
      <alignment horizontal="right" vertical="center"/>
      <protection/>
    </xf>
    <xf numFmtId="3" fontId="8" fillId="0" borderId="62" xfId="51" applyNumberFormat="1" applyFont="1" applyFill="1" applyBorder="1" applyAlignment="1">
      <alignment horizontal="right" vertical="center"/>
      <protection/>
    </xf>
    <xf numFmtId="0" fontId="77" fillId="0" borderId="0" xfId="0" applyFont="1" applyAlignment="1">
      <alignment vertical="center"/>
    </xf>
    <xf numFmtId="3" fontId="6" fillId="0" borderId="70" xfId="51" applyNumberFormat="1" applyFont="1" applyFill="1" applyBorder="1" applyAlignment="1" applyProtection="1">
      <alignment horizontal="right" vertical="center"/>
      <protection locked="0"/>
    </xf>
    <xf numFmtId="0" fontId="13" fillId="0" borderId="0" xfId="0" applyFont="1" applyBorder="1" applyAlignment="1">
      <alignment vertical="center"/>
    </xf>
    <xf numFmtId="0" fontId="13" fillId="44" borderId="69" xfId="0" applyFont="1" applyFill="1" applyBorder="1" applyAlignment="1">
      <alignment horizontal="center" vertical="center"/>
    </xf>
    <xf numFmtId="0" fontId="13" fillId="44" borderId="16" xfId="0" applyFont="1" applyFill="1" applyBorder="1" applyAlignment="1">
      <alignment horizontal="center" vertical="center"/>
    </xf>
    <xf numFmtId="0" fontId="45" fillId="0" borderId="0" xfId="51" applyFont="1" applyAlignment="1" applyProtection="1">
      <alignment vertical="center"/>
      <protection/>
    </xf>
    <xf numFmtId="3" fontId="8" fillId="44" borderId="23" xfId="51" applyNumberFormat="1" applyFont="1" applyFill="1" applyBorder="1" applyAlignment="1">
      <alignment horizontal="right" vertical="center"/>
      <protection/>
    </xf>
    <xf numFmtId="0" fontId="13" fillId="44" borderId="23" xfId="0" applyFont="1" applyFill="1" applyBorder="1" applyAlignment="1">
      <alignment horizontal="left" vertical="center"/>
    </xf>
    <xf numFmtId="0" fontId="13" fillId="44" borderId="24" xfId="0" applyFont="1" applyFill="1" applyBorder="1" applyAlignment="1">
      <alignment horizontal="left" vertical="center"/>
    </xf>
    <xf numFmtId="3" fontId="8" fillId="44" borderId="114" xfId="51" applyNumberFormat="1" applyFont="1" applyFill="1" applyBorder="1" applyAlignment="1">
      <alignment horizontal="right" vertical="center"/>
      <protection/>
    </xf>
    <xf numFmtId="3" fontId="8" fillId="44" borderId="24" xfId="51" applyNumberFormat="1" applyFont="1" applyFill="1" applyBorder="1" applyAlignment="1">
      <alignment horizontal="right" vertical="center"/>
      <protection/>
    </xf>
    <xf numFmtId="3" fontId="8" fillId="44" borderId="69" xfId="51" applyNumberFormat="1" applyFont="1" applyFill="1" applyBorder="1" applyAlignment="1">
      <alignment horizontal="right" vertical="center"/>
      <protection/>
    </xf>
    <xf numFmtId="0" fontId="46" fillId="0" borderId="0" xfId="51" applyFont="1" applyAlignment="1" applyProtection="1">
      <alignment vertical="center"/>
      <protection locked="0"/>
    </xf>
    <xf numFmtId="0" fontId="6" fillId="44" borderId="86" xfId="51" applyFont="1" applyFill="1" applyBorder="1" applyAlignment="1">
      <alignment horizontal="center" vertical="center"/>
      <protection/>
    </xf>
    <xf numFmtId="0" fontId="8" fillId="44" borderId="56" xfId="54" applyFont="1" applyFill="1" applyBorder="1" applyAlignment="1">
      <alignment horizontal="left" vertical="center"/>
      <protection/>
    </xf>
    <xf numFmtId="0" fontId="6" fillId="44" borderId="62" xfId="51" applyFont="1" applyFill="1" applyBorder="1" applyAlignment="1">
      <alignment vertical="center"/>
      <protection/>
    </xf>
    <xf numFmtId="0" fontId="6" fillId="44" borderId="59" xfId="51" applyFont="1" applyFill="1" applyBorder="1" applyAlignment="1">
      <alignment vertical="center"/>
      <protection/>
    </xf>
    <xf numFmtId="0" fontId="6" fillId="0" borderId="59" xfId="51" applyFont="1" applyFill="1" applyBorder="1" applyAlignment="1" applyProtection="1">
      <alignment horizontal="center" vertical="center" wrapText="1"/>
      <protection/>
    </xf>
    <xf numFmtId="0" fontId="6" fillId="0" borderId="23" xfId="51" applyFont="1" applyFill="1" applyBorder="1" applyAlignment="1" applyProtection="1">
      <alignment horizontal="center" vertical="center" wrapText="1"/>
      <protection/>
    </xf>
    <xf numFmtId="0" fontId="6" fillId="0" borderId="16" xfId="51" applyFont="1" applyFill="1" applyBorder="1" applyAlignment="1" applyProtection="1">
      <alignment horizontal="center" vertical="center" wrapText="1"/>
      <protection/>
    </xf>
    <xf numFmtId="0" fontId="6" fillId="0" borderId="14" xfId="51" applyFont="1" applyFill="1" applyBorder="1" applyAlignment="1" applyProtection="1">
      <alignment horizontal="center" vertical="center" wrapText="1"/>
      <protection/>
    </xf>
    <xf numFmtId="0" fontId="6" fillId="0" borderId="19" xfId="51" applyFont="1" applyFill="1" applyBorder="1" applyAlignment="1" applyProtection="1">
      <alignment horizontal="center" vertical="center" wrapText="1"/>
      <protection/>
    </xf>
    <xf numFmtId="0" fontId="45" fillId="0" borderId="0" xfId="51" applyFont="1" applyFill="1" applyAlignment="1" applyProtection="1">
      <alignment vertical="center"/>
      <protection/>
    </xf>
    <xf numFmtId="0" fontId="45" fillId="0" borderId="0" xfId="51" applyFont="1" applyAlignment="1" applyProtection="1">
      <alignment/>
      <protection/>
    </xf>
    <xf numFmtId="0" fontId="45" fillId="0" borderId="0" xfId="51" applyFont="1" applyProtection="1">
      <alignment/>
      <protection/>
    </xf>
    <xf numFmtId="0" fontId="46" fillId="0" borderId="0" xfId="55" applyFont="1" applyAlignment="1" applyProtection="1">
      <alignment vertical="center"/>
      <protection/>
    </xf>
    <xf numFmtId="0" fontId="6" fillId="0" borderId="79" xfId="52" applyFont="1" applyBorder="1" applyAlignment="1">
      <alignment vertical="center" wrapText="1"/>
      <protection/>
    </xf>
    <xf numFmtId="0" fontId="6" fillId="0" borderId="16" xfId="52" applyFont="1" applyBorder="1" applyAlignment="1">
      <alignment horizontal="center" vertical="center"/>
      <protection/>
    </xf>
    <xf numFmtId="0" fontId="6" fillId="0" borderId="31" xfId="52" applyFont="1" applyBorder="1" applyAlignment="1">
      <alignment horizontal="center" vertical="center"/>
      <protection/>
    </xf>
    <xf numFmtId="49" fontId="6" fillId="0" borderId="23" xfId="52" applyNumberFormat="1" applyFont="1" applyBorder="1" applyAlignment="1">
      <alignment horizontal="center" vertical="center"/>
      <protection/>
    </xf>
    <xf numFmtId="0" fontId="6" fillId="0" borderId="69" xfId="52" applyFont="1" applyBorder="1" applyAlignment="1">
      <alignment horizontal="center" vertical="center"/>
      <protection/>
    </xf>
    <xf numFmtId="49" fontId="6" fillId="0" borderId="60" xfId="52" applyNumberFormat="1" applyFont="1" applyBorder="1" applyAlignment="1">
      <alignment horizontal="center" vertical="center" wrapText="1"/>
      <protection/>
    </xf>
    <xf numFmtId="49" fontId="6" fillId="0" borderId="57" xfId="52" applyNumberFormat="1" applyFont="1" applyBorder="1" applyAlignment="1">
      <alignment horizontal="center" vertical="center" wrapText="1"/>
      <protection/>
    </xf>
    <xf numFmtId="0" fontId="8" fillId="0" borderId="0" xfId="52" applyFont="1" applyBorder="1" applyAlignment="1">
      <alignment vertical="center" wrapText="1"/>
      <protection/>
    </xf>
    <xf numFmtId="0" fontId="6" fillId="0" borderId="10" xfId="52" applyFont="1" applyBorder="1" applyAlignment="1" applyProtection="1">
      <alignment vertical="center" wrapText="1"/>
      <protection/>
    </xf>
    <xf numFmtId="49" fontId="6" fillId="0" borderId="59" xfId="52" applyNumberFormat="1" applyFont="1" applyBorder="1" applyAlignment="1" applyProtection="1">
      <alignment horizontal="center" vertical="center" wrapText="1"/>
      <protection/>
    </xf>
    <xf numFmtId="3" fontId="12" fillId="0" borderId="59" xfId="0" applyNumberFormat="1" applyFont="1" applyFill="1" applyBorder="1" applyAlignment="1" applyProtection="1">
      <alignment horizontal="right" vertical="center"/>
      <protection locked="0"/>
    </xf>
    <xf numFmtId="165" fontId="8" fillId="0" borderId="115" xfId="51" applyNumberFormat="1" applyFont="1" applyFill="1" applyBorder="1" applyAlignment="1" applyProtection="1">
      <alignment horizontal="right" vertical="center" wrapText="1"/>
      <protection/>
    </xf>
    <xf numFmtId="0" fontId="19" fillId="0" borderId="0" xfId="52" applyFont="1" applyBorder="1" applyAlignment="1" applyProtection="1">
      <alignment vertical="center"/>
      <protection/>
    </xf>
    <xf numFmtId="0" fontId="8" fillId="0" borderId="11" xfId="52" applyFont="1" applyBorder="1" applyAlignment="1" applyProtection="1">
      <alignment vertical="center"/>
      <protection/>
    </xf>
    <xf numFmtId="49" fontId="11" fillId="0" borderId="12" xfId="52" applyNumberFormat="1" applyFont="1" applyBorder="1" applyAlignment="1" applyProtection="1">
      <alignment horizontal="center" vertical="center" wrapText="1"/>
      <protection/>
    </xf>
    <xf numFmtId="49" fontId="11" fillId="0" borderId="13" xfId="52" applyNumberFormat="1" applyFont="1" applyBorder="1" applyAlignment="1" applyProtection="1">
      <alignment horizontal="center" vertical="center" wrapText="1"/>
      <protection/>
    </xf>
    <xf numFmtId="3" fontId="8" fillId="0" borderId="13" xfId="52" applyNumberFormat="1" applyFont="1" applyBorder="1" applyAlignment="1" applyProtection="1">
      <alignment horizontal="center" vertical="center" wrapText="1"/>
      <protection/>
    </xf>
    <xf numFmtId="3" fontId="8" fillId="0" borderId="22" xfId="52" applyNumberFormat="1" applyFont="1" applyBorder="1" applyAlignment="1" applyProtection="1">
      <alignment horizontal="center" vertical="center" wrapText="1"/>
      <protection/>
    </xf>
    <xf numFmtId="0" fontId="8" fillId="0" borderId="79" xfId="52" applyFont="1" applyBorder="1" applyAlignment="1" applyProtection="1">
      <alignment vertical="center" wrapText="1"/>
      <protection/>
    </xf>
    <xf numFmtId="3" fontId="8" fillId="0" borderId="23" xfId="52" applyNumberFormat="1" applyFont="1" applyBorder="1" applyAlignment="1" applyProtection="1">
      <alignment horizontal="center" vertical="center" wrapText="1"/>
      <protection/>
    </xf>
    <xf numFmtId="3" fontId="8" fillId="0" borderId="24" xfId="52" applyNumberFormat="1" applyFont="1" applyBorder="1" applyAlignment="1" applyProtection="1">
      <alignment horizontal="center" vertical="center" wrapText="1"/>
      <protection/>
    </xf>
    <xf numFmtId="49" fontId="6" fillId="0" borderId="14" xfId="52" applyNumberFormat="1" applyFont="1" applyBorder="1" applyAlignment="1" applyProtection="1">
      <alignment horizontal="center" vertical="center" wrapText="1"/>
      <protection/>
    </xf>
    <xf numFmtId="3" fontId="6" fillId="0" borderId="14" xfId="52" applyNumberFormat="1" applyFont="1" applyBorder="1" applyAlignment="1" applyProtection="1">
      <alignment horizontal="right" vertical="center" wrapText="1"/>
      <protection locked="0"/>
    </xf>
    <xf numFmtId="3" fontId="6" fillId="0" borderId="19" xfId="52" applyNumberFormat="1" applyFont="1" applyBorder="1" applyAlignment="1" applyProtection="1">
      <alignment horizontal="right" vertical="center" wrapText="1"/>
      <protection locked="0"/>
    </xf>
    <xf numFmtId="0" fontId="6" fillId="0" borderId="10" xfId="52" applyFont="1" applyBorder="1" applyAlignment="1" applyProtection="1">
      <alignment horizontal="left" vertical="center" wrapText="1"/>
      <protection/>
    </xf>
    <xf numFmtId="0" fontId="6" fillId="0" borderId="38" xfId="52" applyFont="1" applyBorder="1" applyAlignment="1" applyProtection="1">
      <alignment vertical="center" wrapText="1"/>
      <protection/>
    </xf>
    <xf numFmtId="49" fontId="6" fillId="0" borderId="80" xfId="52" applyNumberFormat="1" applyFont="1" applyBorder="1" applyAlignment="1" applyProtection="1">
      <alignment horizontal="center" vertical="center" wrapText="1"/>
      <protection/>
    </xf>
    <xf numFmtId="3" fontId="6" fillId="0" borderId="57" xfId="52" applyNumberFormat="1" applyFont="1" applyBorder="1" applyAlignment="1" applyProtection="1">
      <alignment horizontal="right" vertical="center" wrapText="1"/>
      <protection locked="0"/>
    </xf>
    <xf numFmtId="3" fontId="6" fillId="0" borderId="58" xfId="52" applyNumberFormat="1" applyFont="1" applyBorder="1" applyAlignment="1" applyProtection="1">
      <alignment horizontal="right" vertical="center" wrapText="1"/>
      <protection locked="0"/>
    </xf>
    <xf numFmtId="0" fontId="6" fillId="0" borderId="17" xfId="52" applyFont="1" applyBorder="1" applyAlignment="1" applyProtection="1">
      <alignment horizontal="left" vertical="center" wrapText="1"/>
      <protection/>
    </xf>
    <xf numFmtId="49" fontId="6" fillId="0" borderId="69" xfId="52" applyNumberFormat="1" applyFont="1" applyBorder="1" applyAlignment="1" applyProtection="1">
      <alignment horizontal="center" vertical="center" wrapText="1"/>
      <protection/>
    </xf>
    <xf numFmtId="49" fontId="6" fillId="0" borderId="23" xfId="52" applyNumberFormat="1" applyFont="1" applyBorder="1" applyAlignment="1" applyProtection="1">
      <alignment horizontal="center" vertical="center" wrapText="1"/>
      <protection/>
    </xf>
    <xf numFmtId="0" fontId="6" fillId="0" borderId="10" xfId="52" applyFont="1" applyFill="1" applyBorder="1" applyAlignment="1" applyProtection="1">
      <alignment vertical="center" wrapText="1"/>
      <protection/>
    </xf>
    <xf numFmtId="0" fontId="8" fillId="0" borderId="78" xfId="52" applyFont="1" applyBorder="1" applyAlignment="1" applyProtection="1">
      <alignment vertical="center" wrapText="1"/>
      <protection/>
    </xf>
    <xf numFmtId="3" fontId="8" fillId="0" borderId="13" xfId="52" applyNumberFormat="1" applyFont="1" applyBorder="1" applyAlignment="1" applyProtection="1">
      <alignment horizontal="right" vertical="center" wrapText="1"/>
      <protection/>
    </xf>
    <xf numFmtId="3" fontId="8" fillId="0" borderId="22" xfId="52" applyNumberFormat="1" applyFont="1" applyBorder="1" applyAlignment="1" applyProtection="1">
      <alignment horizontal="right" vertical="center" wrapText="1"/>
      <protection/>
    </xf>
    <xf numFmtId="0" fontId="6" fillId="0" borderId="79" xfId="52" applyFont="1" applyBorder="1" applyAlignment="1" applyProtection="1">
      <alignment vertical="center" wrapText="1"/>
      <protection/>
    </xf>
    <xf numFmtId="49" fontId="6" fillId="0" borderId="109" xfId="52" applyNumberFormat="1" applyFont="1" applyBorder="1" applyAlignment="1" applyProtection="1">
      <alignment horizontal="center" vertical="center" wrapText="1"/>
      <protection/>
    </xf>
    <xf numFmtId="49" fontId="6" fillId="0" borderId="15" xfId="52" applyNumberFormat="1" applyFont="1" applyBorder="1" applyAlignment="1" applyProtection="1">
      <alignment horizontal="center" vertical="center" wrapText="1"/>
      <protection/>
    </xf>
    <xf numFmtId="49" fontId="10" fillId="0" borderId="59" xfId="52" applyNumberFormat="1" applyFont="1" applyBorder="1" applyAlignment="1" applyProtection="1">
      <alignment horizontal="center" vertical="center"/>
      <protection/>
    </xf>
    <xf numFmtId="49" fontId="6" fillId="0" borderId="60" xfId="52" applyNumberFormat="1" applyFont="1" applyBorder="1" applyAlignment="1" applyProtection="1">
      <alignment horizontal="center" vertical="center" wrapText="1"/>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horizontal="center" vertical="center" wrapText="1"/>
      <protection/>
    </xf>
    <xf numFmtId="3" fontId="6" fillId="0" borderId="0" xfId="52" applyNumberFormat="1" applyFont="1" applyBorder="1" applyAlignment="1" applyProtection="1">
      <alignment vertical="center"/>
      <protection/>
    </xf>
    <xf numFmtId="0" fontId="9" fillId="0" borderId="0" xfId="52" applyFont="1" applyBorder="1" applyAlignment="1" applyProtection="1">
      <alignment vertical="center"/>
      <protection/>
    </xf>
    <xf numFmtId="49" fontId="6" fillId="0" borderId="0" xfId="52" applyNumberFormat="1"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49" fontId="6" fillId="0" borderId="0" xfId="52" applyNumberFormat="1" applyFont="1" applyBorder="1" applyAlignment="1">
      <alignment vertical="center"/>
      <protection/>
    </xf>
    <xf numFmtId="0" fontId="0" fillId="0" borderId="0" xfId="0" applyFont="1" applyFill="1" applyAlignment="1">
      <alignment/>
    </xf>
    <xf numFmtId="0" fontId="0" fillId="0" borderId="0" xfId="0" applyFill="1" applyAlignment="1">
      <alignment/>
    </xf>
    <xf numFmtId="3" fontId="6" fillId="0" borderId="88" xfId="51" applyNumberFormat="1" applyFont="1" applyFill="1" applyBorder="1" applyAlignment="1" applyProtection="1">
      <alignment horizontal="right" vertical="center"/>
      <protection locked="0"/>
    </xf>
    <xf numFmtId="3" fontId="6" fillId="33" borderId="59" xfId="51" applyNumberFormat="1" applyFont="1" applyFill="1" applyBorder="1" applyAlignment="1" applyProtection="1">
      <alignment horizontal="right" vertical="center"/>
      <protection locked="0"/>
    </xf>
    <xf numFmtId="3" fontId="6" fillId="37" borderId="59" xfId="51" applyNumberFormat="1" applyFont="1" applyFill="1" applyBorder="1" applyAlignment="1" applyProtection="1">
      <alignment horizontal="right" vertical="center"/>
      <protection/>
    </xf>
    <xf numFmtId="3" fontId="13" fillId="44" borderId="59" xfId="0" applyNumberFormat="1" applyFont="1" applyFill="1" applyBorder="1" applyAlignment="1">
      <alignment horizontal="right" vertical="center"/>
    </xf>
    <xf numFmtId="3" fontId="13" fillId="44" borderId="0" xfId="0" applyNumberFormat="1" applyFont="1" applyFill="1" applyBorder="1" applyAlignment="1">
      <alignment horizontal="right" vertical="center"/>
    </xf>
    <xf numFmtId="3" fontId="13" fillId="44" borderId="16" xfId="0" applyNumberFormat="1" applyFont="1" applyFill="1" applyBorder="1" applyAlignment="1">
      <alignment horizontal="right" vertical="center"/>
    </xf>
    <xf numFmtId="3" fontId="8" fillId="44" borderId="0" xfId="51" applyNumberFormat="1" applyFont="1" applyFill="1" applyBorder="1" applyAlignment="1">
      <alignment horizontal="right" vertical="center"/>
      <protection/>
    </xf>
    <xf numFmtId="3" fontId="8" fillId="44" borderId="62" xfId="51" applyNumberFormat="1" applyFont="1" applyFill="1" applyBorder="1" applyAlignment="1">
      <alignment horizontal="right" vertical="center"/>
      <protection/>
    </xf>
    <xf numFmtId="0" fontId="12" fillId="0" borderId="107" xfId="0" applyFont="1" applyFill="1" applyBorder="1" applyAlignment="1">
      <alignment horizontal="center" vertical="center"/>
    </xf>
    <xf numFmtId="0" fontId="12" fillId="0" borderId="73" xfId="0" applyFont="1" applyFill="1" applyBorder="1" applyAlignment="1">
      <alignment horizontal="center" vertical="center"/>
    </xf>
    <xf numFmtId="0" fontId="13" fillId="0" borderId="55" xfId="0" applyFont="1" applyFill="1" applyBorder="1" applyAlignment="1" applyProtection="1">
      <alignment horizontal="left" vertical="center"/>
      <protection locked="0"/>
    </xf>
    <xf numFmtId="3" fontId="6" fillId="0" borderId="73" xfId="51" applyNumberFormat="1" applyFont="1" applyFill="1" applyBorder="1" applyAlignment="1" applyProtection="1">
      <alignment horizontal="right" vertical="center"/>
      <protection locked="0"/>
    </xf>
    <xf numFmtId="3" fontId="6" fillId="0" borderId="107" xfId="51" applyNumberFormat="1" applyFont="1" applyFill="1" applyBorder="1" applyAlignment="1" applyProtection="1">
      <alignment horizontal="right" vertical="center"/>
      <protection locked="0"/>
    </xf>
    <xf numFmtId="3" fontId="6" fillId="0" borderId="31" xfId="51" applyNumberFormat="1" applyFont="1" applyFill="1" applyBorder="1" applyAlignment="1" applyProtection="1">
      <alignment horizontal="right" vertical="center"/>
      <protection locked="0"/>
    </xf>
    <xf numFmtId="3" fontId="6" fillId="0" borderId="15" xfId="51" applyNumberFormat="1" applyFont="1" applyFill="1" applyBorder="1" applyAlignment="1" applyProtection="1">
      <alignment horizontal="right" vertical="center"/>
      <protection locked="0"/>
    </xf>
    <xf numFmtId="3" fontId="13" fillId="0" borderId="90" xfId="0" applyNumberFormat="1" applyFont="1" applyFill="1" applyBorder="1" applyAlignment="1">
      <alignment horizontal="right" vertical="center"/>
    </xf>
    <xf numFmtId="0" fontId="12" fillId="0" borderId="52" xfId="0" applyFont="1" applyFill="1" applyBorder="1" applyAlignment="1">
      <alignment horizontal="center" vertical="center"/>
    </xf>
    <xf numFmtId="0" fontId="13" fillId="0" borderId="61" xfId="0" applyFont="1" applyFill="1" applyBorder="1" applyAlignment="1" applyProtection="1">
      <alignment horizontal="left" vertical="center"/>
      <protection locked="0"/>
    </xf>
    <xf numFmtId="3" fontId="13" fillId="0" borderId="64" xfId="0" applyNumberFormat="1" applyFont="1" applyFill="1" applyBorder="1" applyAlignment="1">
      <alignment horizontal="right" vertical="center"/>
    </xf>
    <xf numFmtId="165" fontId="6" fillId="0" borderId="116" xfId="51" applyNumberFormat="1" applyFont="1" applyFill="1" applyBorder="1" applyAlignment="1" applyProtection="1">
      <alignment horizontal="right" vertical="center" wrapText="1"/>
      <protection/>
    </xf>
    <xf numFmtId="0" fontId="6" fillId="0" borderId="10" xfId="51" applyFont="1" applyBorder="1" applyAlignment="1" applyProtection="1">
      <alignment vertical="center"/>
      <protection locked="0"/>
    </xf>
    <xf numFmtId="0" fontId="6" fillId="0" borderId="10" xfId="51" applyFont="1" applyBorder="1" applyAlignment="1" applyProtection="1">
      <alignment horizontal="justify" vertical="top" wrapText="1"/>
      <protection locked="0"/>
    </xf>
    <xf numFmtId="0" fontId="8" fillId="0" borderId="10" xfId="51" applyFont="1" applyBorder="1" applyAlignment="1" applyProtection="1">
      <alignment horizontal="justify" vertical="top" wrapText="1"/>
      <protection locked="0"/>
    </xf>
    <xf numFmtId="0" fontId="6" fillId="0" borderId="20" xfId="51" applyFont="1" applyFill="1" applyBorder="1" applyAlignment="1" applyProtection="1">
      <alignment vertical="center"/>
      <protection locked="0"/>
    </xf>
    <xf numFmtId="0" fontId="97" fillId="0" borderId="0" xfId="52" applyFont="1" applyFill="1" applyBorder="1" applyAlignment="1">
      <alignment vertical="center"/>
      <protection/>
    </xf>
    <xf numFmtId="0" fontId="97" fillId="0" borderId="0" xfId="52" applyFont="1" applyFill="1" applyBorder="1" applyAlignment="1">
      <alignment horizontal="center" vertical="center" wrapText="1"/>
      <protection/>
    </xf>
    <xf numFmtId="0" fontId="98" fillId="0" borderId="0" xfId="52" applyFont="1" applyFill="1" applyBorder="1" applyAlignment="1">
      <alignment vertical="center"/>
      <protection/>
    </xf>
    <xf numFmtId="3" fontId="97" fillId="0" borderId="0" xfId="52" applyNumberFormat="1" applyFont="1" applyFill="1" applyBorder="1" applyAlignment="1">
      <alignment vertical="center"/>
      <protection/>
    </xf>
    <xf numFmtId="3" fontId="98" fillId="0" borderId="0" xfId="52" applyNumberFormat="1" applyFont="1" applyFill="1" applyBorder="1" applyAlignment="1">
      <alignment vertical="center"/>
      <protection/>
    </xf>
    <xf numFmtId="165" fontId="99" fillId="0" borderId="0" xfId="52" applyNumberFormat="1" applyFont="1" applyFill="1" applyBorder="1" applyAlignment="1">
      <alignment vertical="center"/>
      <protection/>
    </xf>
    <xf numFmtId="0" fontId="97" fillId="0" borderId="0" xfId="52" applyFont="1" applyBorder="1" applyAlignment="1">
      <alignment vertical="center" wrapText="1"/>
      <protection/>
    </xf>
    <xf numFmtId="0" fontId="97" fillId="0" borderId="0" xfId="52" applyFont="1" applyBorder="1" applyAlignment="1">
      <alignment horizontal="center" vertical="center"/>
      <protection/>
    </xf>
    <xf numFmtId="3" fontId="97" fillId="0" borderId="0" xfId="52" applyNumberFormat="1" applyFont="1" applyBorder="1" applyAlignment="1">
      <alignment vertical="center"/>
      <protection/>
    </xf>
    <xf numFmtId="0" fontId="97" fillId="0" borderId="0" xfId="52" applyFont="1" applyBorder="1" applyAlignment="1">
      <alignment vertical="center"/>
      <protection/>
    </xf>
    <xf numFmtId="0" fontId="99" fillId="0" borderId="0" xfId="52" applyFont="1" applyBorder="1" applyAlignment="1">
      <alignment horizontal="right" vertical="center"/>
      <protection/>
    </xf>
    <xf numFmtId="49" fontId="6" fillId="0" borderId="0" xfId="52" applyNumberFormat="1" applyFont="1" applyBorder="1" applyAlignment="1">
      <alignment horizontal="center" vertical="center"/>
      <protection/>
    </xf>
    <xf numFmtId="165" fontId="0" fillId="38" borderId="23" xfId="0" applyNumberFormat="1" applyFill="1" applyBorder="1" applyAlignment="1" applyProtection="1">
      <alignment/>
      <protection locked="0"/>
    </xf>
    <xf numFmtId="165" fontId="0" fillId="38" borderId="59" xfId="0" applyNumberFormat="1" applyFill="1" applyBorder="1" applyAlignment="1" applyProtection="1">
      <alignment/>
      <protection locked="0"/>
    </xf>
    <xf numFmtId="165" fontId="0" fillId="38" borderId="14" xfId="0" applyNumberFormat="1" applyFill="1" applyBorder="1" applyAlignment="1" applyProtection="1">
      <alignment/>
      <protection locked="0"/>
    </xf>
    <xf numFmtId="165" fontId="0" fillId="38" borderId="56" xfId="0" applyNumberFormat="1" applyFill="1" applyBorder="1" applyAlignment="1" applyProtection="1">
      <alignment/>
      <protection locked="0"/>
    </xf>
    <xf numFmtId="165" fontId="0" fillId="38" borderId="16" xfId="0" applyNumberFormat="1" applyFill="1" applyBorder="1" applyAlignment="1" applyProtection="1">
      <alignment/>
      <protection locked="0"/>
    </xf>
    <xf numFmtId="165" fontId="0" fillId="38" borderId="19" xfId="0" applyNumberFormat="1" applyFill="1" applyBorder="1" applyAlignment="1" applyProtection="1">
      <alignment/>
      <protection locked="0"/>
    </xf>
    <xf numFmtId="0" fontId="0" fillId="38" borderId="16"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8" fillId="0" borderId="0" xfId="51" applyFont="1" applyAlignment="1" applyProtection="1">
      <alignment vertical="center"/>
      <protection locked="0"/>
    </xf>
    <xf numFmtId="0" fontId="20" fillId="0" borderId="0" xfId="0" applyFont="1" applyAlignment="1" applyProtection="1">
      <alignment vertical="center"/>
      <protection locked="0"/>
    </xf>
    <xf numFmtId="165" fontId="6" fillId="38" borderId="117" xfId="51" applyNumberFormat="1" applyFont="1" applyFill="1" applyBorder="1" applyAlignment="1" applyProtection="1">
      <alignment horizontal="right" vertical="center" wrapText="1"/>
      <protection/>
    </xf>
    <xf numFmtId="165" fontId="6" fillId="38" borderId="18" xfId="51" applyNumberFormat="1" applyFont="1" applyFill="1" applyBorder="1" applyAlignment="1" applyProtection="1">
      <alignment horizontal="right" vertical="center" wrapText="1"/>
      <protection/>
    </xf>
    <xf numFmtId="165" fontId="0" fillId="38" borderId="118" xfId="0" applyNumberFormat="1" applyFill="1" applyBorder="1" applyAlignment="1" applyProtection="1">
      <alignment/>
      <protection/>
    </xf>
    <xf numFmtId="165" fontId="6" fillId="38" borderId="19" xfId="51" applyNumberFormat="1" applyFont="1" applyFill="1" applyBorder="1" applyAlignment="1" applyProtection="1">
      <alignment horizontal="right" vertical="center" wrapText="1"/>
      <protection/>
    </xf>
    <xf numFmtId="165" fontId="77" fillId="38" borderId="119" xfId="0" applyNumberFormat="1" applyFont="1" applyFill="1" applyBorder="1" applyAlignment="1" applyProtection="1">
      <alignment/>
      <protection/>
    </xf>
    <xf numFmtId="165" fontId="77" fillId="38" borderId="13" xfId="0" applyNumberFormat="1" applyFont="1" applyFill="1" applyBorder="1" applyAlignment="1" applyProtection="1">
      <alignment/>
      <protection/>
    </xf>
    <xf numFmtId="174" fontId="97" fillId="0" borderId="0" xfId="51" applyNumberFormat="1" applyFont="1" applyAlignment="1">
      <alignment vertical="center"/>
      <protection/>
    </xf>
    <xf numFmtId="0" fontId="97" fillId="0" borderId="0" xfId="52" applyFont="1" applyBorder="1" applyAlignment="1">
      <alignment horizontal="right" vertical="center"/>
      <protection/>
    </xf>
    <xf numFmtId="49" fontId="97" fillId="0" borderId="0" xfId="52" applyNumberFormat="1" applyFont="1" applyBorder="1" applyAlignment="1">
      <alignment vertical="center"/>
      <protection/>
    </xf>
    <xf numFmtId="186" fontId="97" fillId="0" borderId="0" xfId="52" applyNumberFormat="1" applyFont="1" applyBorder="1" applyAlignment="1">
      <alignment vertical="center"/>
      <protection/>
    </xf>
    <xf numFmtId="0" fontId="8" fillId="0" borderId="0" xfId="52" applyFont="1" applyBorder="1" applyAlignment="1">
      <alignment vertical="center" wrapText="1"/>
      <protection/>
    </xf>
    <xf numFmtId="49" fontId="6" fillId="0" borderId="0" xfId="52" applyNumberFormat="1" applyFont="1" applyBorder="1" applyAlignment="1">
      <alignment horizontal="center" vertical="center" wrapText="1"/>
      <protection/>
    </xf>
    <xf numFmtId="3" fontId="6" fillId="0" borderId="0" xfId="52" applyNumberFormat="1" applyFont="1" applyBorder="1" applyAlignment="1">
      <alignment horizontal="center" vertical="center"/>
      <protection/>
    </xf>
    <xf numFmtId="0" fontId="8" fillId="0" borderId="81" xfId="52" applyFont="1" applyBorder="1" applyAlignment="1">
      <alignment vertical="center" wrapText="1"/>
      <protection/>
    </xf>
    <xf numFmtId="49" fontId="6" fillId="0" borderId="52" xfId="52" applyNumberFormat="1" applyFont="1" applyBorder="1" applyAlignment="1">
      <alignment horizontal="center" vertical="center" wrapText="1"/>
      <protection/>
    </xf>
    <xf numFmtId="49" fontId="6" fillId="0" borderId="53" xfId="52" applyNumberFormat="1" applyFont="1" applyBorder="1" applyAlignment="1">
      <alignment horizontal="center" vertical="center" wrapText="1"/>
      <protection/>
    </xf>
    <xf numFmtId="0" fontId="8" fillId="0" borderId="120" xfId="52" applyFont="1" applyBorder="1" applyAlignment="1">
      <alignment vertical="center" wrapText="1"/>
      <protection/>
    </xf>
    <xf numFmtId="49" fontId="6" fillId="0" borderId="121" xfId="52" applyNumberFormat="1" applyFont="1" applyBorder="1" applyAlignment="1">
      <alignment horizontal="center" vertical="center" wrapText="1"/>
      <protection/>
    </xf>
    <xf numFmtId="49" fontId="6" fillId="0" borderId="122" xfId="52" applyNumberFormat="1" applyFont="1" applyBorder="1" applyAlignment="1">
      <alignment horizontal="center" vertical="center" wrapText="1"/>
      <protection/>
    </xf>
    <xf numFmtId="0" fontId="6" fillId="0" borderId="110" xfId="51" applyFont="1" applyBorder="1" applyAlignment="1" applyProtection="1">
      <alignment vertical="center"/>
      <protection locked="0"/>
    </xf>
    <xf numFmtId="174" fontId="6" fillId="0" borderId="12" xfId="51" applyNumberFormat="1" applyFont="1" applyFill="1" applyBorder="1" applyAlignment="1" applyProtection="1">
      <alignment horizontal="right" vertical="center" wrapText="1" indent="1"/>
      <protection hidden="1" locked="0"/>
    </xf>
    <xf numFmtId="174" fontId="6" fillId="0" borderId="22" xfId="51" applyNumberFormat="1" applyFont="1" applyFill="1" applyBorder="1" applyAlignment="1" applyProtection="1">
      <alignment horizontal="right" vertical="center" wrapText="1" indent="1"/>
      <protection hidden="1" locked="0"/>
    </xf>
    <xf numFmtId="0" fontId="6" fillId="0" borderId="0" xfId="51" applyFont="1" applyAlignment="1" applyProtection="1">
      <alignment vertical="center"/>
      <protection/>
    </xf>
    <xf numFmtId="0" fontId="9" fillId="0" borderId="0" xfId="51" applyFont="1" applyAlignment="1" applyProtection="1">
      <alignment vertical="center"/>
      <protection/>
    </xf>
    <xf numFmtId="0" fontId="6" fillId="0" borderId="0" xfId="52" applyFont="1" applyBorder="1" applyAlignment="1" applyProtection="1">
      <alignment vertical="center"/>
      <protection/>
    </xf>
    <xf numFmtId="0" fontId="97" fillId="0" borderId="0" xfId="52" applyFont="1" applyFill="1" applyBorder="1" applyAlignment="1" applyProtection="1">
      <alignment vertical="center"/>
      <protection/>
    </xf>
    <xf numFmtId="0" fontId="19" fillId="0" borderId="0" xfId="52" applyFont="1" applyBorder="1" applyAlignment="1" applyProtection="1">
      <alignment vertical="center"/>
      <protection/>
    </xf>
    <xf numFmtId="0" fontId="8" fillId="0" borderId="11" xfId="52" applyFont="1" applyFill="1" applyBorder="1" applyAlignment="1" applyProtection="1">
      <alignment horizontal="left" vertical="center"/>
      <protection/>
    </xf>
    <xf numFmtId="49" fontId="8" fillId="0" borderId="12" xfId="52" applyNumberFormat="1" applyFont="1" applyFill="1" applyBorder="1" applyAlignment="1" applyProtection="1">
      <alignment horizontal="center" vertical="center" wrapText="1"/>
      <protection/>
    </xf>
    <xf numFmtId="49" fontId="8" fillId="0" borderId="13" xfId="52" applyNumberFormat="1" applyFont="1" applyFill="1" applyBorder="1" applyAlignment="1" applyProtection="1">
      <alignment horizontal="center" vertical="center" wrapText="1"/>
      <protection/>
    </xf>
    <xf numFmtId="3" fontId="8" fillId="0" borderId="13" xfId="52" applyNumberFormat="1" applyFont="1" applyFill="1" applyBorder="1" applyAlignment="1" applyProtection="1">
      <alignment horizontal="center" vertical="center" wrapText="1"/>
      <protection/>
    </xf>
    <xf numFmtId="3" fontId="8" fillId="0" borderId="22" xfId="52" applyNumberFormat="1" applyFont="1" applyFill="1" applyBorder="1" applyAlignment="1" applyProtection="1">
      <alignment horizontal="center" vertical="center" wrapText="1"/>
      <protection/>
    </xf>
    <xf numFmtId="49" fontId="19" fillId="0" borderId="0" xfId="52" applyNumberFormat="1" applyFont="1" applyBorder="1" applyAlignment="1" applyProtection="1">
      <alignment horizontal="left" vertical="center"/>
      <protection/>
    </xf>
    <xf numFmtId="0" fontId="97" fillId="0" borderId="0" xfId="52" applyFont="1" applyFill="1" applyBorder="1" applyAlignment="1" applyProtection="1">
      <alignment horizontal="center" vertical="center" wrapText="1"/>
      <protection/>
    </xf>
    <xf numFmtId="0" fontId="8" fillId="0" borderId="17" xfId="52" applyFont="1" applyBorder="1" applyAlignment="1" applyProtection="1">
      <alignment vertical="center" wrapText="1"/>
      <protection/>
    </xf>
    <xf numFmtId="3" fontId="8" fillId="0" borderId="23" xfId="52" applyNumberFormat="1" applyFont="1" applyFill="1" applyBorder="1" applyAlignment="1" applyProtection="1">
      <alignment horizontal="center" vertical="center" wrapText="1"/>
      <protection/>
    </xf>
    <xf numFmtId="3" fontId="8" fillId="0" borderId="24" xfId="52" applyNumberFormat="1" applyFont="1" applyFill="1" applyBorder="1" applyAlignment="1" applyProtection="1">
      <alignment horizontal="center" vertical="center" wrapText="1"/>
      <protection/>
    </xf>
    <xf numFmtId="49" fontId="8" fillId="0" borderId="0" xfId="52" applyNumberFormat="1" applyFont="1" applyBorder="1" applyAlignment="1" applyProtection="1">
      <alignment horizontal="center" vertical="center" wrapText="1"/>
      <protection/>
    </xf>
    <xf numFmtId="0" fontId="98" fillId="0" borderId="0" xfId="52" applyFont="1" applyFill="1" applyBorder="1" applyAlignment="1" applyProtection="1">
      <alignment vertical="center"/>
      <protection/>
    </xf>
    <xf numFmtId="0" fontId="6" fillId="0" borderId="31" xfId="52" applyFont="1" applyBorder="1" applyAlignment="1" applyProtection="1">
      <alignment horizontal="center" vertical="center"/>
      <protection/>
    </xf>
    <xf numFmtId="49" fontId="6" fillId="0" borderId="15" xfId="52" applyNumberFormat="1" applyFont="1" applyBorder="1" applyAlignment="1" applyProtection="1">
      <alignment horizontal="center" vertical="center"/>
      <protection/>
    </xf>
    <xf numFmtId="3" fontId="30" fillId="0" borderId="15" xfId="52" applyNumberFormat="1" applyFont="1" applyBorder="1" applyAlignment="1" applyProtection="1">
      <alignment horizontal="right" vertical="center"/>
      <protection/>
    </xf>
    <xf numFmtId="3" fontId="30" fillId="0" borderId="18" xfId="52" applyNumberFormat="1" applyFont="1" applyBorder="1" applyAlignment="1" applyProtection="1">
      <alignment horizontal="right" vertical="center"/>
      <protection/>
    </xf>
    <xf numFmtId="49" fontId="6" fillId="0" borderId="0" xfId="52" applyNumberFormat="1" applyFont="1" applyBorder="1" applyAlignment="1" applyProtection="1">
      <alignment horizontal="center" vertical="center"/>
      <protection/>
    </xf>
    <xf numFmtId="3" fontId="97" fillId="0" borderId="0" xfId="52" applyNumberFormat="1" applyFont="1" applyFill="1" applyBorder="1" applyAlignment="1" applyProtection="1">
      <alignmen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6" fillId="0" borderId="16" xfId="52" applyFont="1" applyBorder="1" applyAlignment="1" applyProtection="1">
      <alignment horizontal="center" vertical="center"/>
      <protection/>
    </xf>
    <xf numFmtId="49" fontId="6" fillId="0" borderId="14" xfId="52" applyNumberFormat="1" applyFont="1" applyBorder="1" applyAlignment="1" applyProtection="1">
      <alignment horizontal="center" vertical="center"/>
      <protection/>
    </xf>
    <xf numFmtId="3" fontId="30" fillId="0" borderId="14" xfId="52" applyNumberFormat="1" applyFont="1" applyBorder="1" applyAlignment="1" applyProtection="1">
      <alignment horizontal="right" vertical="center"/>
      <protection/>
    </xf>
    <xf numFmtId="3" fontId="30" fillId="0" borderId="19" xfId="52" applyNumberFormat="1" applyFont="1" applyBorder="1" applyAlignment="1" applyProtection="1">
      <alignment horizontal="right" vertical="center"/>
      <protection/>
    </xf>
    <xf numFmtId="0" fontId="6" fillId="0" borderId="10" xfId="52" applyFont="1" applyBorder="1" applyAlignment="1" applyProtection="1">
      <alignment vertical="center" wrapText="1"/>
      <protection/>
    </xf>
    <xf numFmtId="0" fontId="6" fillId="0" borderId="16" xfId="52"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3" fontId="6" fillId="0" borderId="14" xfId="52" applyNumberFormat="1" applyFont="1" applyBorder="1" applyAlignment="1" applyProtection="1">
      <alignment horizontal="right" vertical="center"/>
      <protection/>
    </xf>
    <xf numFmtId="3" fontId="6" fillId="0" borderId="19" xfId="52" applyNumberFormat="1" applyFont="1" applyBorder="1" applyAlignment="1" applyProtection="1">
      <alignment horizontal="right" vertical="center"/>
      <protection/>
    </xf>
    <xf numFmtId="0" fontId="8" fillId="0" borderId="38" xfId="0" applyFont="1" applyBorder="1" applyAlignment="1" applyProtection="1">
      <alignment vertical="center"/>
      <protection/>
    </xf>
    <xf numFmtId="0" fontId="8" fillId="0" borderId="60" xfId="0" applyFont="1" applyBorder="1" applyAlignment="1" applyProtection="1">
      <alignment horizontal="center" vertical="center" wrapText="1"/>
      <protection/>
    </xf>
    <xf numFmtId="49" fontId="8" fillId="0" borderId="57" xfId="0" applyNumberFormat="1" applyFont="1" applyBorder="1" applyAlignment="1" applyProtection="1">
      <alignment horizontal="center" vertical="center"/>
      <protection/>
    </xf>
    <xf numFmtId="3" fontId="36" fillId="0" borderId="57" xfId="52" applyNumberFormat="1" applyFont="1" applyBorder="1" applyAlignment="1" applyProtection="1">
      <alignment horizontal="right" vertical="center"/>
      <protection/>
    </xf>
    <xf numFmtId="3" fontId="36" fillId="0" borderId="58" xfId="52" applyNumberFormat="1" applyFont="1" applyBorder="1" applyAlignment="1" applyProtection="1">
      <alignment horizontal="right" vertical="center"/>
      <protection/>
    </xf>
    <xf numFmtId="0" fontId="6" fillId="0" borderId="69" xfId="52" applyFont="1" applyBorder="1" applyAlignment="1" applyProtection="1">
      <alignment horizontal="center" vertical="center"/>
      <protection/>
    </xf>
    <xf numFmtId="49" fontId="6" fillId="0" borderId="23" xfId="52" applyNumberFormat="1" applyFont="1" applyBorder="1" applyAlignment="1" applyProtection="1">
      <alignment horizontal="center" vertical="center"/>
      <protection/>
    </xf>
    <xf numFmtId="3" fontId="30" fillId="0" borderId="23" xfId="52" applyNumberFormat="1" applyFont="1" applyBorder="1" applyAlignment="1" applyProtection="1">
      <alignment horizontal="right" vertical="center"/>
      <protection/>
    </xf>
    <xf numFmtId="3" fontId="30" fillId="0" borderId="24" xfId="52" applyNumberFormat="1" applyFont="1" applyBorder="1" applyAlignment="1" applyProtection="1">
      <alignment horizontal="right" vertical="center"/>
      <protection/>
    </xf>
    <xf numFmtId="0" fontId="34" fillId="0" borderId="10" xfId="0" applyFont="1" applyBorder="1" applyAlignment="1" applyProtection="1">
      <alignment vertical="center"/>
      <protection/>
    </xf>
    <xf numFmtId="0" fontId="34" fillId="0" borderId="16" xfId="0" applyFont="1" applyBorder="1" applyAlignment="1" applyProtection="1">
      <alignment horizontal="center" vertical="center"/>
      <protection/>
    </xf>
    <xf numFmtId="0" fontId="35" fillId="0" borderId="10" xfId="0" applyFont="1" applyBorder="1" applyAlignment="1" applyProtection="1">
      <alignment vertical="center"/>
      <protection/>
    </xf>
    <xf numFmtId="0" fontId="35" fillId="0" borderId="16" xfId="0" applyFont="1" applyBorder="1" applyAlignment="1" applyProtection="1">
      <alignment horizontal="center" vertical="center" wrapText="1"/>
      <protection/>
    </xf>
    <xf numFmtId="3" fontId="36" fillId="0" borderId="14" xfId="52" applyNumberFormat="1" applyFont="1" applyBorder="1" applyAlignment="1" applyProtection="1">
      <alignment horizontal="right" vertical="center"/>
      <protection/>
    </xf>
    <xf numFmtId="3" fontId="36" fillId="0" borderId="19" xfId="52" applyNumberFormat="1" applyFont="1" applyBorder="1" applyAlignment="1" applyProtection="1">
      <alignment horizontal="right" vertical="center"/>
      <protection/>
    </xf>
    <xf numFmtId="0" fontId="8" fillId="0" borderId="10" xfId="52" applyFont="1" applyBorder="1" applyAlignment="1" applyProtection="1">
      <alignment vertical="center" wrapText="1"/>
      <protection/>
    </xf>
    <xf numFmtId="0" fontId="8" fillId="0" borderId="16" xfId="52" applyFont="1" applyBorder="1" applyAlignment="1" applyProtection="1">
      <alignment horizontal="center" vertical="center"/>
      <protection/>
    </xf>
    <xf numFmtId="3" fontId="98" fillId="0" borderId="0" xfId="52" applyNumberFormat="1" applyFont="1" applyFill="1" applyBorder="1" applyAlignment="1" applyProtection="1">
      <alignment vertical="center"/>
      <protection/>
    </xf>
    <xf numFmtId="0" fontId="8" fillId="0" borderId="38" xfId="52" applyFont="1" applyBorder="1" applyAlignment="1" applyProtection="1">
      <alignment vertical="center" wrapText="1"/>
      <protection/>
    </xf>
    <xf numFmtId="49" fontId="6" fillId="0" borderId="57" xfId="52" applyNumberFormat="1" applyFont="1" applyBorder="1" applyAlignment="1" applyProtection="1">
      <alignment horizontal="center" vertical="center" wrapText="1"/>
      <protection/>
    </xf>
    <xf numFmtId="0" fontId="8" fillId="0" borderId="120" xfId="52" applyFont="1" applyBorder="1" applyAlignment="1" applyProtection="1">
      <alignment vertical="center" wrapText="1"/>
      <protection/>
    </xf>
    <xf numFmtId="49" fontId="6" fillId="0" borderId="121" xfId="52" applyNumberFormat="1" applyFont="1" applyBorder="1" applyAlignment="1" applyProtection="1">
      <alignment horizontal="center" vertical="center" wrapText="1"/>
      <protection/>
    </xf>
    <xf numFmtId="49" fontId="6" fillId="0" borderId="122" xfId="52" applyNumberFormat="1" applyFont="1" applyBorder="1" applyAlignment="1" applyProtection="1">
      <alignment horizontal="center" vertical="center" wrapText="1"/>
      <protection/>
    </xf>
    <xf numFmtId="0" fontId="8" fillId="0" borderId="81" xfId="52" applyFont="1" applyBorder="1" applyAlignment="1" applyProtection="1">
      <alignment vertical="center" wrapText="1"/>
      <protection/>
    </xf>
    <xf numFmtId="49" fontId="6" fillId="0" borderId="52" xfId="52" applyNumberFormat="1" applyFont="1" applyBorder="1" applyAlignment="1" applyProtection="1">
      <alignment horizontal="center" vertical="center" wrapText="1"/>
      <protection/>
    </xf>
    <xf numFmtId="49" fontId="6" fillId="0" borderId="53" xfId="52" applyNumberFormat="1" applyFont="1" applyBorder="1" applyAlignment="1" applyProtection="1">
      <alignment horizontal="center" vertical="center" wrapText="1"/>
      <protection/>
    </xf>
    <xf numFmtId="0" fontId="8" fillId="0" borderId="0" xfId="52" applyFont="1" applyBorder="1" applyAlignment="1" applyProtection="1">
      <alignment vertical="center" wrapText="1"/>
      <protection/>
    </xf>
    <xf numFmtId="3" fontId="6" fillId="0" borderId="0" xfId="52" applyNumberFormat="1" applyFont="1" applyBorder="1" applyAlignment="1" applyProtection="1">
      <alignment horizontal="center" vertical="center"/>
      <protection/>
    </xf>
    <xf numFmtId="0" fontId="8"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wrapText="1"/>
      <protection/>
    </xf>
    <xf numFmtId="3" fontId="6" fillId="0" borderId="0" xfId="52" applyNumberFormat="1" applyFont="1" applyBorder="1" applyAlignment="1" applyProtection="1">
      <alignment vertical="center"/>
      <protection/>
    </xf>
    <xf numFmtId="0" fontId="6" fillId="0" borderId="0" xfId="52" applyFont="1" applyBorder="1" applyAlignment="1" applyProtection="1">
      <alignment vertical="center" wrapText="1"/>
      <protection/>
    </xf>
    <xf numFmtId="49" fontId="6" fillId="0" borderId="0" xfId="52" applyNumberFormat="1" applyFont="1" applyBorder="1" applyAlignment="1" applyProtection="1">
      <alignment vertical="center"/>
      <protection/>
    </xf>
    <xf numFmtId="0" fontId="6" fillId="0" borderId="0" xfId="52" applyFont="1" applyBorder="1" applyAlignment="1" applyProtection="1">
      <alignment horizontal="center" vertical="center"/>
      <protection/>
    </xf>
    <xf numFmtId="0" fontId="97" fillId="0" borderId="0" xfId="52" applyFont="1" applyBorder="1" applyAlignment="1" applyProtection="1">
      <alignment vertical="center" wrapText="1"/>
      <protection/>
    </xf>
    <xf numFmtId="0" fontId="97" fillId="0" borderId="0" xfId="52" applyFont="1" applyBorder="1" applyAlignment="1" applyProtection="1">
      <alignment horizontal="center" vertical="center"/>
      <protection/>
    </xf>
    <xf numFmtId="3" fontId="97" fillId="0" borderId="0" xfId="52" applyNumberFormat="1" applyFont="1" applyBorder="1" applyAlignment="1" applyProtection="1">
      <alignment vertical="center"/>
      <protection/>
    </xf>
    <xf numFmtId="0" fontId="97" fillId="0" borderId="0" xfId="52" applyFont="1" applyBorder="1" applyAlignment="1" applyProtection="1">
      <alignment vertical="center"/>
      <protection/>
    </xf>
    <xf numFmtId="0" fontId="99" fillId="0" borderId="0" xfId="52" applyFont="1" applyBorder="1" applyAlignment="1" applyProtection="1">
      <alignment horizontal="right" vertical="center"/>
      <protection/>
    </xf>
    <xf numFmtId="165" fontId="99" fillId="0" borderId="0" xfId="52" applyNumberFormat="1" applyFont="1" applyFill="1" applyBorder="1" applyAlignment="1" applyProtection="1">
      <alignment vertical="center"/>
      <protection/>
    </xf>
    <xf numFmtId="3" fontId="6" fillId="0" borderId="19" xfId="51" applyNumberFormat="1" applyFont="1" applyFill="1" applyBorder="1" applyAlignment="1" applyProtection="1">
      <alignment horizontal="right" vertical="center"/>
      <protection locked="0"/>
    </xf>
    <xf numFmtId="3" fontId="6" fillId="0" borderId="21" xfId="51" applyNumberFormat="1" applyFont="1" applyFill="1" applyBorder="1" applyAlignment="1" applyProtection="1">
      <alignment horizontal="right" vertical="center"/>
      <protection locked="0"/>
    </xf>
    <xf numFmtId="3" fontId="6" fillId="33" borderId="19" xfId="51" applyNumberFormat="1" applyFont="1" applyFill="1" applyBorder="1" applyAlignment="1" applyProtection="1">
      <alignment horizontal="right" vertical="center"/>
      <protection locked="0"/>
    </xf>
    <xf numFmtId="3" fontId="6" fillId="33" borderId="16" xfId="51" applyNumberFormat="1" applyFont="1" applyFill="1" applyBorder="1" applyAlignment="1" applyProtection="1">
      <alignment horizontal="right" vertical="center"/>
      <protection locked="0"/>
    </xf>
    <xf numFmtId="3" fontId="6" fillId="37" borderId="16" xfId="51" applyNumberFormat="1" applyFont="1" applyFill="1" applyBorder="1" applyAlignment="1" applyProtection="1">
      <alignment horizontal="right" vertical="center"/>
      <protection/>
    </xf>
    <xf numFmtId="0" fontId="0" fillId="0" borderId="0" xfId="0" applyAlignment="1">
      <alignment vertical="center"/>
    </xf>
    <xf numFmtId="3" fontId="30" fillId="0" borderId="14" xfId="52" applyNumberFormat="1" applyFont="1" applyBorder="1" applyAlignment="1" applyProtection="1">
      <alignment horizontal="right" vertical="center"/>
      <protection locked="0"/>
    </xf>
    <xf numFmtId="3" fontId="30" fillId="0" borderId="19" xfId="52" applyNumberFormat="1" applyFont="1" applyBorder="1" applyAlignment="1" applyProtection="1">
      <alignment horizontal="right" vertical="center"/>
      <protection locked="0"/>
    </xf>
    <xf numFmtId="174" fontId="6" fillId="0" borderId="51" xfId="51" applyNumberFormat="1" applyFont="1" applyBorder="1" applyAlignment="1" applyProtection="1">
      <alignment horizontal="right" vertical="center" wrapText="1" indent="1"/>
      <protection/>
    </xf>
    <xf numFmtId="3" fontId="6" fillId="35" borderId="19" xfId="51" applyNumberFormat="1" applyFont="1" applyFill="1" applyBorder="1" applyAlignment="1" applyProtection="1">
      <alignment vertical="center" wrapText="1"/>
      <protection/>
    </xf>
    <xf numFmtId="3" fontId="6" fillId="0" borderId="19" xfId="51" applyNumberFormat="1" applyFont="1" applyBorder="1" applyAlignment="1" applyProtection="1">
      <alignment vertical="center" wrapText="1"/>
      <protection/>
    </xf>
    <xf numFmtId="3" fontId="6" fillId="35" borderId="19" xfId="51" applyNumberFormat="1" applyFont="1" applyFill="1" applyBorder="1" applyAlignment="1" applyProtection="1">
      <alignment horizontal="right" vertical="center" wrapText="1"/>
      <protection/>
    </xf>
    <xf numFmtId="3" fontId="6" fillId="35" borderId="58" xfId="51" applyNumberFormat="1" applyFont="1" applyFill="1" applyBorder="1" applyAlignment="1" applyProtection="1">
      <alignment vertical="center" wrapText="1"/>
      <protection/>
    </xf>
    <xf numFmtId="3" fontId="8" fillId="0" borderId="13" xfId="51" applyNumberFormat="1" applyFont="1" applyFill="1" applyBorder="1" applyAlignment="1" applyProtection="1">
      <alignment vertical="center"/>
      <protection/>
    </xf>
    <xf numFmtId="165" fontId="0" fillId="38" borderId="60" xfId="0" applyNumberFormat="1" applyFill="1" applyBorder="1" applyAlignment="1" applyProtection="1">
      <alignment/>
      <protection/>
    </xf>
    <xf numFmtId="165" fontId="0" fillId="38" borderId="57" xfId="0" applyNumberFormat="1" applyFill="1" applyBorder="1" applyAlignment="1" applyProtection="1">
      <alignment/>
      <protection/>
    </xf>
    <xf numFmtId="165" fontId="0" fillId="38" borderId="58" xfId="0" applyNumberFormat="1" applyFill="1" applyBorder="1" applyAlignment="1" applyProtection="1">
      <alignment/>
      <protection/>
    </xf>
    <xf numFmtId="165" fontId="0" fillId="38" borderId="59" xfId="0" applyNumberFormat="1" applyFill="1" applyBorder="1" applyAlignment="1" applyProtection="1">
      <alignment/>
      <protection/>
    </xf>
    <xf numFmtId="165" fontId="0" fillId="38" borderId="14" xfId="0" applyNumberFormat="1" applyFill="1" applyBorder="1" applyAlignment="1" applyProtection="1">
      <alignment/>
      <protection/>
    </xf>
    <xf numFmtId="165" fontId="0" fillId="38" borderId="56" xfId="0" applyNumberFormat="1" applyFill="1" applyBorder="1" applyAlignment="1" applyProtection="1">
      <alignment/>
      <protection/>
    </xf>
    <xf numFmtId="165" fontId="0" fillId="38" borderId="16" xfId="0" applyNumberFormat="1" applyFill="1" applyBorder="1" applyAlignment="1" applyProtection="1">
      <alignment/>
      <protection/>
    </xf>
    <xf numFmtId="3" fontId="8" fillId="0" borderId="12" xfId="51" applyNumberFormat="1" applyFont="1" applyBorder="1" applyAlignment="1" applyProtection="1">
      <alignment horizontal="right" vertical="center" wrapText="1" indent="1"/>
      <protection/>
    </xf>
    <xf numFmtId="3" fontId="8" fillId="0" borderId="72" xfId="51" applyNumberFormat="1" applyFont="1" applyBorder="1" applyAlignment="1" applyProtection="1">
      <alignment horizontal="right" vertical="center" wrapText="1" indent="1"/>
      <protection/>
    </xf>
    <xf numFmtId="3" fontId="8" fillId="0" borderId="13" xfId="51" applyNumberFormat="1" applyFont="1" applyBorder="1" applyAlignment="1" applyProtection="1">
      <alignment horizontal="right" vertical="center" wrapText="1" indent="1"/>
      <protection/>
    </xf>
    <xf numFmtId="3" fontId="8" fillId="0" borderId="37" xfId="51" applyNumberFormat="1" applyFont="1" applyBorder="1" applyAlignment="1" applyProtection="1">
      <alignment horizontal="right" vertical="center" wrapText="1" indent="1"/>
      <protection/>
    </xf>
    <xf numFmtId="3" fontId="6" fillId="0" borderId="15" xfId="51" applyNumberFormat="1" applyFont="1" applyBorder="1" applyAlignment="1" applyProtection="1">
      <alignment horizontal="right" vertical="center" wrapText="1" indent="1"/>
      <protection/>
    </xf>
    <xf numFmtId="3" fontId="6" fillId="0" borderId="18" xfId="51" applyNumberFormat="1" applyFont="1" applyBorder="1" applyAlignment="1" applyProtection="1">
      <alignment horizontal="right" vertical="center" wrapText="1" indent="1"/>
      <protection/>
    </xf>
    <xf numFmtId="3" fontId="6" fillId="0" borderId="31" xfId="51" applyNumberFormat="1" applyFont="1" applyBorder="1" applyAlignment="1" applyProtection="1">
      <alignment horizontal="right" vertical="center" wrapText="1" indent="1"/>
      <protection/>
    </xf>
    <xf numFmtId="3" fontId="6" fillId="0" borderId="32" xfId="51" applyNumberFormat="1" applyFont="1" applyBorder="1" applyAlignment="1" applyProtection="1">
      <alignment horizontal="right" vertical="center" wrapText="1" indent="1"/>
      <protection/>
    </xf>
    <xf numFmtId="3" fontId="8" fillId="44" borderId="62" xfId="51" applyNumberFormat="1" applyFont="1" applyFill="1" applyBorder="1" applyAlignment="1" applyProtection="1">
      <alignment vertical="center"/>
      <protection/>
    </xf>
    <xf numFmtId="3" fontId="8" fillId="44" borderId="14" xfId="51" applyNumberFormat="1" applyFont="1" applyFill="1" applyBorder="1" applyAlignment="1" applyProtection="1">
      <alignment vertical="center"/>
      <protection/>
    </xf>
    <xf numFmtId="3" fontId="6" fillId="44" borderId="33" xfId="51" applyNumberFormat="1" applyFont="1" applyFill="1" applyBorder="1" applyAlignment="1" applyProtection="1">
      <alignment vertical="center"/>
      <protection/>
    </xf>
    <xf numFmtId="3" fontId="6" fillId="34" borderId="28" xfId="51" applyNumberFormat="1" applyFont="1" applyFill="1" applyBorder="1" applyAlignment="1" applyProtection="1">
      <alignment vertical="center"/>
      <protection/>
    </xf>
    <xf numFmtId="3" fontId="6" fillId="34" borderId="123" xfId="51" applyNumberFormat="1" applyFont="1" applyFill="1" applyBorder="1" applyAlignment="1" applyProtection="1">
      <alignment vertical="center"/>
      <protection/>
    </xf>
    <xf numFmtId="3" fontId="6" fillId="44" borderId="124" xfId="51" applyNumberFormat="1" applyFont="1" applyFill="1" applyBorder="1" applyAlignment="1" applyProtection="1">
      <alignment vertical="center"/>
      <protection/>
    </xf>
    <xf numFmtId="3" fontId="6" fillId="34" borderId="29" xfId="51" applyNumberFormat="1" applyFont="1" applyFill="1" applyBorder="1" applyAlignment="1" applyProtection="1">
      <alignment vertical="center"/>
      <protection/>
    </xf>
    <xf numFmtId="3" fontId="6" fillId="34" borderId="125" xfId="51" applyNumberFormat="1" applyFont="1" applyFill="1" applyBorder="1" applyAlignment="1" applyProtection="1">
      <alignment vertical="center"/>
      <protection/>
    </xf>
    <xf numFmtId="3" fontId="6" fillId="34" borderId="126" xfId="51" applyNumberFormat="1" applyFont="1" applyFill="1" applyBorder="1" applyAlignment="1" applyProtection="1">
      <alignment vertical="center"/>
      <protection/>
    </xf>
    <xf numFmtId="3" fontId="6" fillId="44" borderId="127" xfId="51" applyNumberFormat="1" applyFont="1" applyFill="1" applyBorder="1" applyAlignment="1" applyProtection="1">
      <alignment vertical="center"/>
      <protection/>
    </xf>
    <xf numFmtId="173" fontId="6" fillId="33" borderId="125" xfId="51" applyNumberFormat="1" applyFont="1" applyFill="1" applyBorder="1" applyAlignment="1" applyProtection="1">
      <alignment horizontal="center" vertical="center"/>
      <protection/>
    </xf>
    <xf numFmtId="3" fontId="6" fillId="34" borderId="30" xfId="51" applyNumberFormat="1" applyFont="1" applyFill="1" applyBorder="1" applyAlignment="1" applyProtection="1">
      <alignment vertical="center"/>
      <protection/>
    </xf>
    <xf numFmtId="3" fontId="6" fillId="34" borderId="128" xfId="51" applyNumberFormat="1" applyFont="1" applyFill="1" applyBorder="1" applyAlignment="1" applyProtection="1">
      <alignment vertical="center"/>
      <protection/>
    </xf>
    <xf numFmtId="3" fontId="6" fillId="44" borderId="129" xfId="51" applyNumberFormat="1" applyFont="1" applyFill="1" applyBorder="1" applyAlignment="1" applyProtection="1">
      <alignment vertical="center"/>
      <protection/>
    </xf>
    <xf numFmtId="3" fontId="6" fillId="0" borderId="37" xfId="51" applyNumberFormat="1" applyFont="1" applyBorder="1" applyAlignment="1" applyProtection="1">
      <alignment horizontal="right" vertical="center"/>
      <protection/>
    </xf>
    <xf numFmtId="3" fontId="12" fillId="0" borderId="22" xfId="51" applyNumberFormat="1" applyFont="1" applyBorder="1" applyAlignment="1" applyProtection="1">
      <alignment horizontal="right" vertical="center" wrapText="1"/>
      <protection/>
    </xf>
    <xf numFmtId="3" fontId="6" fillId="0" borderId="15" xfId="51" applyNumberFormat="1" applyFont="1" applyBorder="1" applyAlignment="1" applyProtection="1">
      <alignment vertical="center"/>
      <protection/>
    </xf>
    <xf numFmtId="3" fontId="6" fillId="0" borderId="22" xfId="51" applyNumberFormat="1" applyFont="1" applyFill="1" applyBorder="1" applyAlignment="1" applyProtection="1">
      <alignment vertical="center"/>
      <protection/>
    </xf>
    <xf numFmtId="0" fontId="15" fillId="0" borderId="60" xfId="51" applyFont="1" applyFill="1" applyBorder="1" applyAlignment="1">
      <alignment horizontal="center" vertical="center"/>
      <protection/>
    </xf>
    <xf numFmtId="0" fontId="15" fillId="0" borderId="57" xfId="51" applyFont="1" applyFill="1" applyBorder="1" applyAlignment="1">
      <alignment horizontal="center" vertical="center"/>
      <protection/>
    </xf>
    <xf numFmtId="0" fontId="15" fillId="0" borderId="58" xfId="51" applyFont="1" applyFill="1" applyBorder="1" applyAlignment="1">
      <alignment horizontal="center" vertical="center"/>
      <protection/>
    </xf>
    <xf numFmtId="3" fontId="6" fillId="37" borderId="95" xfId="51" applyNumberFormat="1" applyFont="1" applyFill="1" applyBorder="1" applyAlignment="1">
      <alignment horizontal="right" vertical="center"/>
      <protection/>
    </xf>
    <xf numFmtId="3" fontId="6" fillId="37" borderId="98" xfId="51" applyNumberFormat="1" applyFont="1" applyFill="1" applyBorder="1" applyAlignment="1">
      <alignment horizontal="right" vertical="center"/>
      <protection/>
    </xf>
    <xf numFmtId="3" fontId="6" fillId="37" borderId="99" xfId="51" applyNumberFormat="1" applyFont="1" applyFill="1" applyBorder="1" applyAlignment="1">
      <alignment horizontal="right" vertical="center"/>
      <protection/>
    </xf>
    <xf numFmtId="3" fontId="6" fillId="7" borderId="95" xfId="51" applyNumberFormat="1" applyFont="1" applyFill="1" applyBorder="1" applyAlignment="1">
      <alignment horizontal="right" vertical="center"/>
      <protection/>
    </xf>
    <xf numFmtId="3" fontId="6" fillId="7" borderId="98" xfId="51" applyNumberFormat="1" applyFont="1" applyFill="1" applyBorder="1" applyAlignment="1">
      <alignment horizontal="right" vertical="center"/>
      <protection/>
    </xf>
    <xf numFmtId="3" fontId="6" fillId="7" borderId="99" xfId="51" applyNumberFormat="1" applyFont="1" applyFill="1" applyBorder="1" applyAlignment="1">
      <alignment horizontal="right" vertical="center"/>
      <protection/>
    </xf>
    <xf numFmtId="3" fontId="6" fillId="0" borderId="95" xfId="51" applyNumberFormat="1" applyFont="1" applyFill="1" applyBorder="1" applyAlignment="1" applyProtection="1">
      <alignment horizontal="right" vertical="center"/>
      <protection locked="0"/>
    </xf>
    <xf numFmtId="3" fontId="6" fillId="0" borderId="98" xfId="51" applyNumberFormat="1" applyFont="1" applyFill="1" applyBorder="1" applyAlignment="1" applyProtection="1">
      <alignment horizontal="right" vertical="center"/>
      <protection locked="0"/>
    </xf>
    <xf numFmtId="3" fontId="6" fillId="44" borderId="33" xfId="51" applyNumberFormat="1" applyFont="1" applyFill="1" applyBorder="1" applyAlignment="1" applyProtection="1">
      <alignment horizontal="right" vertical="center"/>
      <protection/>
    </xf>
    <xf numFmtId="3" fontId="6" fillId="45" borderId="16" xfId="51" applyNumberFormat="1" applyFont="1" applyFill="1" applyBorder="1" applyAlignment="1">
      <alignment horizontal="right" vertical="center"/>
      <protection/>
    </xf>
    <xf numFmtId="3" fontId="6" fillId="45" borderId="33" xfId="51" applyNumberFormat="1" applyFont="1" applyFill="1" applyBorder="1" applyAlignment="1">
      <alignment horizontal="right" vertical="center"/>
      <protection/>
    </xf>
    <xf numFmtId="3" fontId="13" fillId="44" borderId="16" xfId="0" applyNumberFormat="1" applyFont="1" applyFill="1" applyBorder="1" applyAlignment="1" applyProtection="1">
      <alignment horizontal="right" vertical="center"/>
      <protection/>
    </xf>
    <xf numFmtId="3" fontId="13" fillId="44" borderId="33" xfId="0" applyNumberFormat="1" applyFont="1" applyFill="1" applyBorder="1" applyAlignment="1" applyProtection="1">
      <alignment horizontal="right" vertical="center"/>
      <protection/>
    </xf>
    <xf numFmtId="187" fontId="0" fillId="0" borderId="0" xfId="59" applyNumberFormat="1" applyFont="1" applyAlignment="1">
      <alignment/>
    </xf>
    <xf numFmtId="0" fontId="12" fillId="0" borderId="20" xfId="0" applyFont="1" applyFill="1" applyBorder="1" applyAlignment="1">
      <alignment horizontal="center" vertical="center" wrapText="1" shrinkToFit="1"/>
    </xf>
    <xf numFmtId="0" fontId="12" fillId="35" borderId="21" xfId="0" applyFont="1" applyFill="1" applyBorder="1" applyAlignment="1">
      <alignment horizontal="center" vertical="center" wrapText="1" shrinkToFit="1"/>
    </xf>
    <xf numFmtId="0" fontId="13" fillId="37" borderId="69" xfId="0" applyFont="1" applyFill="1" applyBorder="1" applyAlignment="1">
      <alignment horizontal="center" vertical="center"/>
    </xf>
    <xf numFmtId="3" fontId="8" fillId="44" borderId="114" xfId="51" applyNumberFormat="1" applyFont="1" applyFill="1" applyBorder="1" applyAlignment="1" applyProtection="1">
      <alignment horizontal="right" vertical="center"/>
      <protection/>
    </xf>
    <xf numFmtId="3" fontId="8" fillId="44" borderId="34" xfId="51" applyNumberFormat="1" applyFont="1" applyFill="1" applyBorder="1" applyAlignment="1" applyProtection="1">
      <alignment horizontal="right" vertical="center"/>
      <protection/>
    </xf>
    <xf numFmtId="3" fontId="8" fillId="44" borderId="69" xfId="51" applyNumberFormat="1" applyFont="1" applyFill="1" applyBorder="1" applyAlignment="1" applyProtection="1">
      <alignment horizontal="right" vertical="center"/>
      <protection/>
    </xf>
    <xf numFmtId="49" fontId="12" fillId="0" borderId="16" xfId="0" applyNumberFormat="1" applyFont="1" applyBorder="1" applyAlignment="1">
      <alignment horizontal="left" vertical="center"/>
    </xf>
    <xf numFmtId="0" fontId="12" fillId="0" borderId="16" xfId="0" applyFont="1" applyBorder="1" applyAlignment="1">
      <alignment horizontal="left" vertical="center"/>
    </xf>
    <xf numFmtId="3" fontId="8" fillId="44" borderId="59"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xf>
    <xf numFmtId="3" fontId="8" fillId="44" borderId="14" xfId="51" applyNumberFormat="1" applyFont="1" applyFill="1" applyBorder="1" applyAlignment="1" applyProtection="1">
      <alignment horizontal="right" vertical="center"/>
      <protection locked="0"/>
    </xf>
    <xf numFmtId="3" fontId="8" fillId="44" borderId="16" xfId="51" applyNumberFormat="1" applyFont="1" applyFill="1" applyBorder="1" applyAlignment="1" applyProtection="1">
      <alignment horizontal="right" vertical="center"/>
      <protection/>
    </xf>
    <xf numFmtId="0" fontId="12" fillId="0" borderId="16" xfId="0" applyFont="1" applyBorder="1" applyAlignment="1">
      <alignment horizontal="right" vertical="center"/>
    </xf>
    <xf numFmtId="0" fontId="32" fillId="44" borderId="16" xfId="0" applyFont="1" applyFill="1" applyBorder="1" applyAlignment="1">
      <alignment horizontal="right" vertical="center"/>
    </xf>
    <xf numFmtId="3" fontId="8" fillId="44" borderId="109" xfId="51" applyNumberFormat="1" applyFont="1" applyFill="1" applyBorder="1" applyAlignment="1">
      <alignment horizontal="right" vertical="center"/>
      <protection/>
    </xf>
    <xf numFmtId="3" fontId="8" fillId="44" borderId="15" xfId="51" applyNumberFormat="1" applyFont="1" applyFill="1" applyBorder="1" applyAlignment="1" applyProtection="1">
      <alignment horizontal="right" vertical="center"/>
      <protection locked="0"/>
    </xf>
    <xf numFmtId="3" fontId="8" fillId="44" borderId="32" xfId="51" applyNumberFormat="1" applyFont="1" applyFill="1" applyBorder="1" applyAlignment="1">
      <alignment horizontal="right" vertical="center"/>
      <protection/>
    </xf>
    <xf numFmtId="3" fontId="8" fillId="44" borderId="31" xfId="51" applyNumberFormat="1" applyFont="1" applyFill="1" applyBorder="1" applyAlignment="1">
      <alignment horizontal="right" vertical="center"/>
      <protection/>
    </xf>
    <xf numFmtId="0" fontId="32" fillId="0" borderId="16" xfId="0" applyFont="1" applyFill="1" applyBorder="1" applyAlignment="1">
      <alignment horizontal="right" vertical="center"/>
    </xf>
    <xf numFmtId="0" fontId="32" fillId="33" borderId="16" xfId="0" applyFont="1" applyFill="1" applyBorder="1" applyAlignment="1">
      <alignment horizontal="right" vertical="center"/>
    </xf>
    <xf numFmtId="0" fontId="32" fillId="37" borderId="16" xfId="0" applyFont="1" applyFill="1" applyBorder="1" applyAlignment="1">
      <alignment horizontal="right" vertical="center"/>
    </xf>
    <xf numFmtId="0" fontId="23" fillId="0" borderId="16" xfId="0" applyNumberFormat="1" applyFont="1" applyFill="1" applyBorder="1" applyAlignment="1">
      <alignment horizontal="right" vertical="center"/>
    </xf>
    <xf numFmtId="3" fontId="6" fillId="0" borderId="23" xfId="51" applyNumberFormat="1" applyFont="1" applyBorder="1" applyAlignment="1" applyProtection="1">
      <alignment horizontal="right" vertical="center"/>
      <protection/>
    </xf>
    <xf numFmtId="0" fontId="46" fillId="0" borderId="0" xfId="51" applyFont="1" applyAlignment="1" applyProtection="1">
      <alignment horizontal="left" vertical="center"/>
      <protection/>
    </xf>
    <xf numFmtId="185" fontId="6" fillId="0" borderId="0" xfId="51" applyNumberFormat="1" applyFont="1" applyAlignment="1">
      <alignment vertical="center"/>
      <protection/>
    </xf>
    <xf numFmtId="0" fontId="48" fillId="0" borderId="0" xfId="51" applyFont="1" applyAlignment="1" applyProtection="1">
      <alignment vertical="center"/>
      <protection locked="0"/>
    </xf>
    <xf numFmtId="0" fontId="50" fillId="0" borderId="0" xfId="51" applyFont="1" applyAlignment="1" applyProtection="1">
      <alignment vertical="center"/>
      <protection locked="0"/>
    </xf>
    <xf numFmtId="0" fontId="100" fillId="0" borderId="0" xfId="51" applyFont="1" applyFill="1" applyAlignment="1" applyProtection="1">
      <alignment vertical="center"/>
      <protection locked="0"/>
    </xf>
    <xf numFmtId="49" fontId="100" fillId="0" borderId="0" xfId="51" applyNumberFormat="1" applyFont="1" applyAlignment="1" applyProtection="1">
      <alignment vertical="center"/>
      <protection locked="0"/>
    </xf>
    <xf numFmtId="49" fontId="101" fillId="0" borderId="0" xfId="51" applyNumberFormat="1" applyFont="1" applyAlignment="1" applyProtection="1">
      <alignment vertical="center"/>
      <protection locked="0"/>
    </xf>
    <xf numFmtId="0" fontId="101" fillId="0" borderId="0" xfId="51" applyFont="1" applyAlignment="1">
      <alignment vertical="center"/>
      <protection/>
    </xf>
    <xf numFmtId="49" fontId="101" fillId="0" borderId="0" xfId="51" applyNumberFormat="1" applyFont="1" applyAlignment="1">
      <alignment vertical="center"/>
      <protection/>
    </xf>
    <xf numFmtId="0" fontId="52" fillId="0" borderId="0" xfId="51" applyFont="1" applyAlignment="1" applyProtection="1">
      <alignment vertical="center"/>
      <protection/>
    </xf>
    <xf numFmtId="0" fontId="6" fillId="45" borderId="70" xfId="51" applyFont="1" applyFill="1" applyBorder="1" applyAlignment="1" applyProtection="1">
      <alignment horizontal="center" vertical="center" wrapText="1"/>
      <protection/>
    </xf>
    <xf numFmtId="0" fontId="6" fillId="45" borderId="21" xfId="51" applyFont="1" applyFill="1" applyBorder="1" applyAlignment="1" applyProtection="1">
      <alignment horizontal="center" vertical="center" wrapText="1"/>
      <protection/>
    </xf>
    <xf numFmtId="165" fontId="6" fillId="45" borderId="16" xfId="51" applyNumberFormat="1" applyFont="1" applyFill="1" applyBorder="1" applyAlignment="1" applyProtection="1">
      <alignment horizontal="right" vertical="center"/>
      <protection/>
    </xf>
    <xf numFmtId="165" fontId="6" fillId="45" borderId="19" xfId="51" applyNumberFormat="1" applyFont="1" applyFill="1" applyBorder="1" applyAlignment="1" applyProtection="1">
      <alignment horizontal="right" vertical="center"/>
      <protection/>
    </xf>
    <xf numFmtId="165" fontId="6" fillId="45" borderId="70" xfId="51" applyNumberFormat="1" applyFont="1" applyFill="1" applyBorder="1" applyAlignment="1" applyProtection="1">
      <alignment horizontal="right" vertical="center"/>
      <protection/>
    </xf>
    <xf numFmtId="165" fontId="6" fillId="45" borderId="21" xfId="51" applyNumberFormat="1" applyFont="1" applyFill="1" applyBorder="1" applyAlignment="1" applyProtection="1">
      <alignment horizontal="right" vertical="center"/>
      <protection/>
    </xf>
    <xf numFmtId="165" fontId="8" fillId="45" borderId="12" xfId="51" applyNumberFormat="1" applyFont="1" applyFill="1" applyBorder="1" applyAlignment="1" applyProtection="1">
      <alignment horizontal="right" vertical="center" wrapText="1"/>
      <protection/>
    </xf>
    <xf numFmtId="165" fontId="20" fillId="45" borderId="22" xfId="0" applyNumberFormat="1" applyFont="1" applyFill="1" applyBorder="1" applyAlignment="1" applyProtection="1">
      <alignment horizontal="right" vertical="center"/>
      <protection/>
    </xf>
    <xf numFmtId="0" fontId="6" fillId="0" borderId="24" xfId="51" applyFont="1" applyBorder="1" applyAlignment="1" applyProtection="1">
      <alignment horizontal="center" vertical="center" wrapText="1"/>
      <protection/>
    </xf>
    <xf numFmtId="0" fontId="53" fillId="0" borderId="0" xfId="0" applyFont="1" applyAlignment="1">
      <alignment vertical="center"/>
    </xf>
    <xf numFmtId="0" fontId="48" fillId="38" borderId="0" xfId="51" applyFont="1" applyFill="1" applyAlignment="1" applyProtection="1">
      <alignment vertical="center"/>
      <protection locked="0"/>
    </xf>
    <xf numFmtId="0" fontId="22" fillId="37" borderId="75" xfId="0" applyFont="1" applyFill="1" applyBorder="1" applyAlignment="1">
      <alignment vertical="center"/>
    </xf>
    <xf numFmtId="0" fontId="22" fillId="37" borderId="37" xfId="0" applyFont="1" applyFill="1" applyBorder="1" applyAlignment="1">
      <alignment vertical="center"/>
    </xf>
    <xf numFmtId="0" fontId="22" fillId="37" borderId="52" xfId="0" applyFont="1" applyFill="1" applyBorder="1" applyAlignment="1">
      <alignment vertical="center"/>
    </xf>
    <xf numFmtId="3" fontId="7" fillId="37" borderId="115" xfId="51" applyNumberFormat="1" applyFont="1" applyFill="1" applyBorder="1" applyAlignment="1">
      <alignment horizontal="right" vertical="center"/>
      <protection/>
    </xf>
    <xf numFmtId="3" fontId="7" fillId="37" borderId="53" xfId="51" applyNumberFormat="1" applyFont="1" applyFill="1" applyBorder="1" applyAlignment="1" applyProtection="1">
      <alignment horizontal="right" vertical="center"/>
      <protection locked="0"/>
    </xf>
    <xf numFmtId="0" fontId="50" fillId="0" borderId="0" xfId="51" applyFont="1" applyFill="1" applyAlignment="1" applyProtection="1">
      <alignment vertical="center"/>
      <protection/>
    </xf>
    <xf numFmtId="0" fontId="6" fillId="0" borderId="0" xfId="0" applyFont="1" applyAlignment="1" applyProtection="1">
      <alignment horizontal="left" vertical="center"/>
      <protection/>
    </xf>
    <xf numFmtId="3" fontId="30" fillId="0" borderId="59" xfId="52" applyNumberFormat="1" applyFont="1" applyBorder="1" applyAlignment="1" applyProtection="1">
      <alignment horizontal="right" vertical="center" wrapText="1"/>
      <protection/>
    </xf>
    <xf numFmtId="0" fontId="8" fillId="0" borderId="10" xfId="52" applyFont="1" applyBorder="1" applyAlignment="1" applyProtection="1">
      <alignment vertical="center" wrapText="1"/>
      <protection/>
    </xf>
    <xf numFmtId="0" fontId="8" fillId="0" borderId="38" xfId="52" applyFont="1" applyBorder="1" applyAlignment="1" applyProtection="1">
      <alignment vertical="center" wrapText="1"/>
      <protection/>
    </xf>
    <xf numFmtId="3" fontId="36" fillId="0" borderId="59" xfId="52" applyNumberFormat="1" applyFont="1" applyBorder="1" applyAlignment="1" applyProtection="1">
      <alignment horizontal="right" vertical="center" wrapText="1"/>
      <protection/>
    </xf>
    <xf numFmtId="3" fontId="36" fillId="0" borderId="19" xfId="52" applyNumberFormat="1" applyFont="1" applyBorder="1" applyAlignment="1" applyProtection="1">
      <alignment horizontal="right" vertical="center" wrapText="1"/>
      <protection/>
    </xf>
    <xf numFmtId="3" fontId="36" fillId="0" borderId="80" xfId="52" applyNumberFormat="1" applyFont="1" applyBorder="1" applyAlignment="1" applyProtection="1">
      <alignment horizontal="right" vertical="center" wrapText="1"/>
      <protection/>
    </xf>
    <xf numFmtId="3" fontId="36" fillId="0" borderId="58" xfId="52" applyNumberFormat="1" applyFont="1" applyBorder="1" applyAlignment="1" applyProtection="1">
      <alignment horizontal="right" vertical="center" wrapText="1"/>
      <protection/>
    </xf>
    <xf numFmtId="3" fontId="36" fillId="0" borderId="14" xfId="52" applyNumberFormat="1" applyFont="1" applyBorder="1" applyAlignment="1" applyProtection="1">
      <alignment horizontal="right" vertical="center" wrapText="1"/>
      <protection/>
    </xf>
    <xf numFmtId="3" fontId="36" fillId="0" borderId="57" xfId="52" applyNumberFormat="1" applyFont="1" applyBorder="1" applyAlignment="1" applyProtection="1">
      <alignment horizontal="right" vertical="center" wrapText="1"/>
      <protection/>
    </xf>
    <xf numFmtId="49" fontId="6" fillId="0" borderId="59" xfId="52" applyNumberFormat="1" applyFont="1" applyFill="1" applyBorder="1" applyAlignment="1" applyProtection="1">
      <alignment horizontal="center" vertical="center" wrapText="1"/>
      <protection/>
    </xf>
    <xf numFmtId="186" fontId="95" fillId="0" borderId="0" xfId="52" applyNumberFormat="1" applyFont="1" applyBorder="1" applyAlignment="1">
      <alignment vertical="center"/>
      <protection/>
    </xf>
    <xf numFmtId="49" fontId="6" fillId="0" borderId="60" xfId="52" applyNumberFormat="1" applyFont="1" applyFill="1" applyBorder="1" applyAlignment="1" applyProtection="1">
      <alignment horizontal="center" vertical="center" wrapText="1"/>
      <protection/>
    </xf>
    <xf numFmtId="49" fontId="6" fillId="0" borderId="109" xfId="52" applyNumberFormat="1" applyFont="1" applyFill="1" applyBorder="1" applyAlignment="1" applyProtection="1">
      <alignment horizontal="center" vertical="center" wrapText="1"/>
      <protection/>
    </xf>
    <xf numFmtId="49" fontId="6" fillId="0" borderId="80" xfId="52" applyNumberFormat="1" applyFont="1" applyFill="1" applyBorder="1" applyAlignment="1" applyProtection="1">
      <alignment horizontal="center" vertical="center" wrapText="1"/>
      <protection/>
    </xf>
    <xf numFmtId="0" fontId="6" fillId="0" borderId="0" xfId="51" applyFont="1" applyAlignment="1" applyProtection="1">
      <alignment vertical="center" wrapText="1"/>
      <protection/>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3" fillId="44" borderId="62" xfId="0" applyFont="1" applyFill="1" applyBorder="1" applyAlignment="1">
      <alignment horizontal="left" vertical="center"/>
    </xf>
    <xf numFmtId="0" fontId="13" fillId="44" borderId="33" xfId="0" applyFont="1" applyFill="1" applyBorder="1" applyAlignment="1">
      <alignment horizontal="left" vertical="center"/>
    </xf>
    <xf numFmtId="0" fontId="13" fillId="44" borderId="56" xfId="0" applyFont="1" applyFill="1" applyBorder="1" applyAlignment="1">
      <alignment horizontal="left" vertical="center"/>
    </xf>
    <xf numFmtId="3" fontId="6" fillId="0" borderId="62" xfId="51" applyNumberFormat="1" applyFont="1" applyBorder="1" applyAlignment="1" applyProtection="1">
      <alignment vertical="center" wrapText="1"/>
      <protection/>
    </xf>
    <xf numFmtId="0" fontId="6" fillId="0" borderId="23" xfId="51" applyFont="1" applyBorder="1" applyAlignment="1" applyProtection="1">
      <alignment horizontal="center" vertical="center" wrapText="1"/>
      <protection/>
    </xf>
    <xf numFmtId="3" fontId="8" fillId="35" borderId="62" xfId="51" applyNumberFormat="1" applyFont="1" applyFill="1" applyBorder="1" applyAlignment="1" applyProtection="1">
      <alignment vertical="center" wrapText="1"/>
      <protection/>
    </xf>
    <xf numFmtId="173" fontId="6" fillId="44" borderId="14" xfId="51" applyNumberFormat="1" applyFont="1" applyFill="1" applyBorder="1" applyAlignment="1" applyProtection="1">
      <alignment horizontal="right" vertical="center"/>
      <protection/>
    </xf>
    <xf numFmtId="0" fontId="6" fillId="0" borderId="88" xfId="51" applyFont="1" applyFill="1" applyBorder="1" applyAlignment="1" applyProtection="1">
      <alignment horizontal="center" vertical="center" wrapText="1"/>
      <protection/>
    </xf>
    <xf numFmtId="0" fontId="6" fillId="0" borderId="20" xfId="51" applyFont="1" applyFill="1" applyBorder="1" applyAlignment="1" applyProtection="1">
      <alignment horizontal="center" vertical="center" wrapText="1"/>
      <protection/>
    </xf>
    <xf numFmtId="0" fontId="6" fillId="0" borderId="70" xfId="51" applyFont="1" applyFill="1" applyBorder="1" applyAlignment="1" applyProtection="1">
      <alignment horizontal="center" vertical="center" wrapText="1"/>
      <protection/>
    </xf>
    <xf numFmtId="0" fontId="6" fillId="0" borderId="21" xfId="51" applyFont="1" applyFill="1" applyBorder="1" applyAlignment="1" applyProtection="1">
      <alignment horizontal="center" vertical="center" wrapText="1"/>
      <protection/>
    </xf>
    <xf numFmtId="165" fontId="0" fillId="38" borderId="31" xfId="0" applyNumberFormat="1" applyFill="1" applyBorder="1" applyAlignment="1" applyProtection="1">
      <alignment/>
      <protection locked="0"/>
    </xf>
    <xf numFmtId="165" fontId="0" fillId="38" borderId="15" xfId="0" applyNumberFormat="1" applyFill="1" applyBorder="1" applyAlignment="1" applyProtection="1">
      <alignment/>
      <protection locked="0"/>
    </xf>
    <xf numFmtId="165" fontId="0" fillId="38" borderId="18" xfId="0" applyNumberFormat="1" applyFill="1" applyBorder="1" applyAlignment="1" applyProtection="1">
      <alignment/>
      <protection locked="0"/>
    </xf>
    <xf numFmtId="165" fontId="6" fillId="45" borderId="31" xfId="51" applyNumberFormat="1" applyFont="1" applyFill="1" applyBorder="1" applyAlignment="1" applyProtection="1">
      <alignment horizontal="right" vertical="center"/>
      <protection/>
    </xf>
    <xf numFmtId="165" fontId="6" fillId="45" borderId="18" xfId="51" applyNumberFormat="1" applyFont="1" applyFill="1" applyBorder="1" applyAlignment="1" applyProtection="1">
      <alignment horizontal="right" vertical="center"/>
      <protection/>
    </xf>
    <xf numFmtId="0" fontId="6" fillId="0" borderId="12" xfId="51" applyFont="1" applyFill="1" applyBorder="1" applyAlignment="1" applyProtection="1">
      <alignment horizontal="center" vertical="center" wrapText="1"/>
      <protection/>
    </xf>
    <xf numFmtId="0" fontId="6" fillId="0" borderId="72" xfId="51" applyFont="1" applyFill="1" applyBorder="1" applyAlignment="1" applyProtection="1">
      <alignment horizontal="center" vertical="center" wrapText="1"/>
      <protection/>
    </xf>
    <xf numFmtId="0" fontId="6" fillId="0" borderId="13" xfId="51" applyFont="1" applyFill="1" applyBorder="1" applyAlignment="1" applyProtection="1">
      <alignment horizontal="center" vertical="center" wrapText="1"/>
      <protection/>
    </xf>
    <xf numFmtId="0" fontId="6" fillId="0" borderId="22" xfId="51" applyFont="1" applyFill="1" applyBorder="1" applyAlignment="1" applyProtection="1">
      <alignment horizontal="center" vertical="center" wrapText="1"/>
      <protection/>
    </xf>
    <xf numFmtId="0" fontId="6" fillId="0" borderId="71" xfId="51" applyFont="1" applyFill="1" applyBorder="1" applyAlignment="1" applyProtection="1">
      <alignment horizontal="center" vertical="center" wrapText="1"/>
      <protection/>
    </xf>
    <xf numFmtId="0" fontId="6" fillId="45" borderId="12" xfId="51" applyFont="1" applyFill="1" applyBorder="1" applyAlignment="1" applyProtection="1">
      <alignment horizontal="center" vertical="center" wrapText="1"/>
      <protection/>
    </xf>
    <xf numFmtId="0" fontId="6" fillId="45" borderId="22" xfId="51" applyFont="1" applyFill="1" applyBorder="1" applyAlignment="1" applyProtection="1">
      <alignment horizontal="center" vertical="center" wrapText="1"/>
      <protection/>
    </xf>
    <xf numFmtId="165" fontId="0" fillId="38" borderId="80" xfId="0" applyNumberFormat="1" applyFill="1" applyBorder="1" applyAlignment="1" applyProtection="1">
      <alignment/>
      <protection/>
    </xf>
    <xf numFmtId="3" fontId="6" fillId="0" borderId="14" xfId="51" applyNumberFormat="1" applyFont="1" applyFill="1" applyBorder="1" applyAlignment="1" applyProtection="1">
      <alignment horizontal="right" vertical="center"/>
      <protection locked="0"/>
    </xf>
    <xf numFmtId="0" fontId="6" fillId="0" borderId="17" xfId="51" applyFont="1" applyBorder="1" applyAlignment="1" applyProtection="1">
      <alignment horizontal="center" vertical="center" wrapText="1"/>
      <protection/>
    </xf>
    <xf numFmtId="174" fontId="6" fillId="0" borderId="109" xfId="51" applyNumberFormat="1" applyFont="1" applyBorder="1" applyAlignment="1" applyProtection="1">
      <alignment horizontal="right" vertical="center"/>
      <protection locked="0"/>
    </xf>
    <xf numFmtId="174" fontId="6" fillId="0" borderId="15" xfId="51" applyNumberFormat="1" applyFont="1" applyBorder="1" applyAlignment="1" applyProtection="1">
      <alignment horizontal="right" vertical="center"/>
      <protection locked="0"/>
    </xf>
    <xf numFmtId="174" fontId="6" fillId="0" borderId="130" xfId="51" applyNumberFormat="1" applyFont="1" applyFill="1" applyBorder="1" applyAlignment="1" applyProtection="1">
      <alignment horizontal="right" vertical="center"/>
      <protection/>
    </xf>
    <xf numFmtId="174" fontId="6" fillId="0" borderId="48" xfId="51" applyNumberFormat="1" applyFont="1" applyBorder="1" applyAlignment="1" applyProtection="1">
      <alignment horizontal="right" vertical="center"/>
      <protection locked="0"/>
    </xf>
    <xf numFmtId="174" fontId="6" fillId="0" borderId="125" xfId="51" applyNumberFormat="1" applyFont="1" applyBorder="1" applyAlignment="1" applyProtection="1">
      <alignment horizontal="right" vertical="center"/>
      <protection locked="0"/>
    </xf>
    <xf numFmtId="174" fontId="6" fillId="0" borderId="125" xfId="51" applyNumberFormat="1" applyFont="1" applyFill="1" applyBorder="1" applyAlignment="1" applyProtection="1">
      <alignment horizontal="right" vertical="center"/>
      <protection/>
    </xf>
    <xf numFmtId="174" fontId="6" fillId="0" borderId="125" xfId="51" applyNumberFormat="1" applyFont="1" applyBorder="1" applyAlignment="1" applyProtection="1">
      <alignment horizontal="right" vertical="center"/>
      <protection/>
    </xf>
    <xf numFmtId="174" fontId="6" fillId="33" borderId="115" xfId="51" applyNumberFormat="1" applyFont="1" applyFill="1" applyBorder="1" applyAlignment="1" applyProtection="1">
      <alignment horizontal="right" vertical="center"/>
      <protection locked="0"/>
    </xf>
    <xf numFmtId="174" fontId="6" fillId="33" borderId="53" xfId="51" applyNumberFormat="1" applyFont="1" applyFill="1" applyBorder="1" applyAlignment="1" applyProtection="1">
      <alignment horizontal="right" vertical="center"/>
      <protection locked="0"/>
    </xf>
    <xf numFmtId="174" fontId="6" fillId="33" borderId="53" xfId="51" applyNumberFormat="1" applyFont="1" applyFill="1" applyBorder="1" applyAlignment="1" applyProtection="1">
      <alignment horizontal="right" vertical="center"/>
      <protection/>
    </xf>
    <xf numFmtId="174" fontId="6" fillId="37" borderId="114" xfId="51" applyNumberFormat="1" applyFont="1" applyFill="1" applyBorder="1" applyAlignment="1" applyProtection="1">
      <alignment horizontal="right" vertical="center"/>
      <protection/>
    </xf>
    <xf numFmtId="174" fontId="6" fillId="37" borderId="23" xfId="51" applyNumberFormat="1" applyFont="1" applyFill="1" applyBorder="1" applyAlignment="1" applyProtection="1">
      <alignment horizontal="right" vertical="center"/>
      <protection/>
    </xf>
    <xf numFmtId="174" fontId="6" fillId="37" borderId="39" xfId="51" applyNumberFormat="1" applyFont="1" applyFill="1" applyBorder="1" applyAlignment="1" applyProtection="1">
      <alignment horizontal="right" vertical="center"/>
      <protection/>
    </xf>
    <xf numFmtId="174" fontId="6" fillId="37" borderId="24" xfId="51" applyNumberFormat="1" applyFont="1" applyFill="1" applyBorder="1" applyAlignment="1" applyProtection="1">
      <alignment horizontal="right" vertical="center"/>
      <protection/>
    </xf>
    <xf numFmtId="174" fontId="6" fillId="44" borderId="59" xfId="51" applyNumberFormat="1" applyFont="1" applyFill="1" applyBorder="1" applyAlignment="1" applyProtection="1">
      <alignment horizontal="right" vertical="center"/>
      <protection locked="0"/>
    </xf>
    <xf numFmtId="174" fontId="6" fillId="44" borderId="14" xfId="51" applyNumberFormat="1" applyFont="1" applyFill="1" applyBorder="1" applyAlignment="1" applyProtection="1">
      <alignment horizontal="right" vertical="center"/>
      <protection locked="0"/>
    </xf>
    <xf numFmtId="174" fontId="6" fillId="44" borderId="14" xfId="51" applyNumberFormat="1" applyFont="1" applyFill="1" applyBorder="1" applyAlignment="1" applyProtection="1">
      <alignment horizontal="right" vertical="center"/>
      <protection/>
    </xf>
    <xf numFmtId="174" fontId="6" fillId="44" borderId="131" xfId="51" applyNumberFormat="1" applyFont="1" applyFill="1" applyBorder="1" applyAlignment="1" applyProtection="1">
      <alignment horizontal="right" vertical="center"/>
      <protection locked="0"/>
    </xf>
    <xf numFmtId="174" fontId="6" fillId="44" borderId="132" xfId="51" applyNumberFormat="1" applyFont="1" applyFill="1" applyBorder="1" applyAlignment="1" applyProtection="1">
      <alignment horizontal="right" vertical="center"/>
      <protection locked="0"/>
    </xf>
    <xf numFmtId="174" fontId="6" fillId="44" borderId="20" xfId="51" applyNumberFormat="1" applyFont="1" applyFill="1" applyBorder="1" applyAlignment="1" applyProtection="1">
      <alignment horizontal="right" vertical="center"/>
      <protection/>
    </xf>
    <xf numFmtId="174" fontId="6" fillId="44" borderId="88" xfId="51" applyNumberFormat="1" applyFont="1" applyFill="1" applyBorder="1" applyAlignment="1" applyProtection="1">
      <alignment horizontal="right" vertical="center"/>
      <protection locked="0"/>
    </xf>
    <xf numFmtId="174" fontId="6" fillId="44" borderId="20" xfId="51" applyNumberFormat="1" applyFont="1" applyFill="1" applyBorder="1" applyAlignment="1" applyProtection="1">
      <alignment horizontal="right" vertical="center"/>
      <protection locked="0"/>
    </xf>
    <xf numFmtId="174" fontId="6" fillId="44" borderId="132" xfId="51" applyNumberFormat="1" applyFont="1" applyFill="1" applyBorder="1" applyAlignment="1" applyProtection="1">
      <alignment horizontal="right" vertical="center"/>
      <protection/>
    </xf>
    <xf numFmtId="174" fontId="6" fillId="37" borderId="14" xfId="51" applyNumberFormat="1" applyFont="1" applyFill="1" applyBorder="1" applyAlignment="1" applyProtection="1">
      <alignment horizontal="right" vertical="center"/>
      <protection/>
    </xf>
    <xf numFmtId="174" fontId="6" fillId="37" borderId="20" xfId="51" applyNumberFormat="1" applyFont="1" applyFill="1" applyBorder="1" applyAlignment="1" applyProtection="1">
      <alignment horizontal="right" vertical="center"/>
      <protection/>
    </xf>
    <xf numFmtId="174" fontId="6" fillId="37" borderId="130" xfId="51" applyNumberFormat="1" applyFont="1" applyFill="1" applyBorder="1" applyAlignment="1" applyProtection="1">
      <alignment horizontal="right" vertical="center"/>
      <protection/>
    </xf>
    <xf numFmtId="174" fontId="6" fillId="37" borderId="132" xfId="51" applyNumberFormat="1" applyFont="1" applyFill="1" applyBorder="1" applyAlignment="1" applyProtection="1">
      <alignment horizontal="right" vertical="center"/>
      <protection/>
    </xf>
    <xf numFmtId="174" fontId="6" fillId="37" borderId="125" xfId="51" applyNumberFormat="1" applyFont="1" applyFill="1" applyBorder="1" applyAlignment="1" applyProtection="1">
      <alignment horizontal="right" vertical="center"/>
      <protection/>
    </xf>
    <xf numFmtId="174" fontId="6" fillId="37" borderId="53" xfId="51" applyNumberFormat="1" applyFont="1" applyFill="1" applyBorder="1" applyAlignment="1" applyProtection="1">
      <alignment horizontal="right" vertical="center"/>
      <protection/>
    </xf>
    <xf numFmtId="0" fontId="52" fillId="0" borderId="0" xfId="51" applyFont="1" applyFill="1" applyAlignment="1" applyProtection="1">
      <alignment vertical="center"/>
      <protection/>
    </xf>
    <xf numFmtId="0" fontId="6" fillId="0" borderId="0" xfId="51" applyFont="1" applyBorder="1" applyAlignment="1" applyProtection="1">
      <alignment horizontal="center" vertical="center"/>
      <protection/>
    </xf>
    <xf numFmtId="0" fontId="6" fillId="0" borderId="0" xfId="51" applyFont="1" applyAlignment="1" applyProtection="1">
      <alignment horizontal="center" vertical="center"/>
      <protection/>
    </xf>
    <xf numFmtId="0" fontId="6" fillId="0" borderId="15" xfId="51" applyFont="1" applyBorder="1" applyAlignment="1" applyProtection="1">
      <alignment horizontal="center" vertical="center" wrapText="1"/>
      <protection/>
    </xf>
    <xf numFmtId="0" fontId="6" fillId="0" borderId="14" xfId="51" applyFont="1" applyBorder="1" applyAlignment="1" applyProtection="1">
      <alignment horizontal="center" vertical="center" wrapText="1"/>
      <protection/>
    </xf>
    <xf numFmtId="0" fontId="6" fillId="0" borderId="81" xfId="51" applyFont="1" applyBorder="1" applyAlignment="1" applyProtection="1">
      <alignment horizontal="center" vertical="center"/>
      <protection/>
    </xf>
    <xf numFmtId="0" fontId="10" fillId="0" borderId="61" xfId="51" applyFont="1" applyBorder="1" applyAlignment="1" applyProtection="1">
      <alignment horizontal="center" vertical="center" wrapText="1"/>
      <protection/>
    </xf>
    <xf numFmtId="0" fontId="10" fillId="0" borderId="73" xfId="51" applyFont="1" applyBorder="1" applyAlignment="1" applyProtection="1">
      <alignment horizontal="center" vertical="center" wrapText="1"/>
      <protection/>
    </xf>
    <xf numFmtId="0" fontId="10" fillId="37" borderId="133" xfId="51" applyFont="1" applyFill="1" applyBorder="1" applyAlignment="1" applyProtection="1">
      <alignment horizontal="center" vertical="center"/>
      <protection/>
    </xf>
    <xf numFmtId="2" fontId="10" fillId="0" borderId="53" xfId="51" applyNumberFormat="1" applyFont="1" applyBorder="1" applyAlignment="1" applyProtection="1">
      <alignment horizontal="center" vertical="center" wrapText="1"/>
      <protection/>
    </xf>
    <xf numFmtId="0" fontId="10" fillId="0" borderId="63" xfId="51" applyFont="1" applyBorder="1" applyAlignment="1" applyProtection="1">
      <alignment horizontal="center" vertical="center" wrapText="1"/>
      <protection/>
    </xf>
    <xf numFmtId="0" fontId="6" fillId="45" borderId="17" xfId="51" applyFont="1" applyFill="1" applyBorder="1" applyAlignment="1" applyProtection="1">
      <alignment horizontal="center" vertical="center"/>
      <protection/>
    </xf>
    <xf numFmtId="0" fontId="8" fillId="37" borderId="134" xfId="51" applyFont="1" applyFill="1" applyBorder="1" applyAlignment="1" applyProtection="1">
      <alignment vertical="center" readingOrder="1"/>
      <protection/>
    </xf>
    <xf numFmtId="0" fontId="8" fillId="37" borderId="34" xfId="51" applyFont="1" applyFill="1" applyBorder="1" applyAlignment="1" applyProtection="1">
      <alignment vertical="center"/>
      <protection/>
    </xf>
    <xf numFmtId="0" fontId="6" fillId="33" borderId="10" xfId="51" applyFont="1" applyFill="1" applyBorder="1" applyAlignment="1" applyProtection="1">
      <alignment horizontal="center" vertical="center"/>
      <protection/>
    </xf>
    <xf numFmtId="174" fontId="6" fillId="44" borderId="19" xfId="51" applyNumberFormat="1" applyFont="1" applyFill="1" applyBorder="1" applyAlignment="1" applyProtection="1">
      <alignment horizontal="right" vertical="center"/>
      <protection/>
    </xf>
    <xf numFmtId="0" fontId="6" fillId="33" borderId="135" xfId="51" applyFont="1" applyFill="1" applyBorder="1" applyAlignment="1" applyProtection="1">
      <alignment horizontal="center" vertical="center"/>
      <protection/>
    </xf>
    <xf numFmtId="174" fontId="6" fillId="44" borderId="136" xfId="51" applyNumberFormat="1" applyFont="1" applyFill="1" applyBorder="1" applyAlignment="1" applyProtection="1">
      <alignment horizontal="right" vertical="center"/>
      <protection/>
    </xf>
    <xf numFmtId="0" fontId="6" fillId="0" borderId="79" xfId="51" applyFont="1" applyBorder="1" applyAlignment="1" applyProtection="1">
      <alignment horizontal="center" vertical="center"/>
      <protection/>
    </xf>
    <xf numFmtId="0" fontId="6" fillId="0" borderId="65" xfId="51" applyFont="1" applyBorder="1" applyAlignment="1" applyProtection="1">
      <alignment horizontal="center" vertical="center"/>
      <protection/>
    </xf>
    <xf numFmtId="0" fontId="6" fillId="0" borderId="18" xfId="51" applyFont="1" applyBorder="1" applyAlignment="1" applyProtection="1">
      <alignment vertical="center" wrapText="1"/>
      <protection/>
    </xf>
    <xf numFmtId="174" fontId="6" fillId="0" borderId="18" xfId="51" applyNumberFormat="1" applyFont="1" applyBorder="1" applyAlignment="1" applyProtection="1">
      <alignment horizontal="right" vertical="center"/>
      <protection/>
    </xf>
    <xf numFmtId="0" fontId="6" fillId="33" borderId="77" xfId="51" applyFont="1" applyFill="1" applyBorder="1" applyAlignment="1" applyProtection="1">
      <alignment horizontal="center" vertical="center"/>
      <protection/>
    </xf>
    <xf numFmtId="174" fontId="6" fillId="44" borderId="21" xfId="51" applyNumberFormat="1" applyFont="1" applyFill="1" applyBorder="1" applyAlignment="1" applyProtection="1">
      <alignment horizontal="right" vertical="center"/>
      <protection/>
    </xf>
    <xf numFmtId="0" fontId="6" fillId="0" borderId="137" xfId="51" applyFont="1" applyBorder="1" applyAlignment="1" applyProtection="1">
      <alignment horizontal="center" vertical="center"/>
      <protection/>
    </xf>
    <xf numFmtId="0" fontId="6" fillId="33" borderId="138" xfId="51" applyFont="1" applyFill="1" applyBorder="1" applyAlignment="1" applyProtection="1">
      <alignment horizontal="center" vertical="center"/>
      <protection/>
    </xf>
    <xf numFmtId="0" fontId="6" fillId="0" borderId="139" xfId="51" applyFont="1" applyBorder="1" applyAlignment="1" applyProtection="1">
      <alignment vertical="center" wrapText="1"/>
      <protection/>
    </xf>
    <xf numFmtId="174" fontId="6" fillId="0" borderId="139" xfId="51" applyNumberFormat="1" applyFont="1" applyBorder="1" applyAlignment="1" applyProtection="1">
      <alignment horizontal="right" vertical="center"/>
      <protection/>
    </xf>
    <xf numFmtId="0" fontId="6" fillId="33" borderId="107" xfId="51" applyFont="1" applyFill="1" applyBorder="1" applyAlignment="1" applyProtection="1">
      <alignment horizontal="center" vertical="center"/>
      <protection/>
    </xf>
    <xf numFmtId="0" fontId="6" fillId="33" borderId="65" xfId="51" applyFont="1" applyFill="1" applyBorder="1" applyAlignment="1" applyProtection="1">
      <alignment horizontal="right" vertical="center"/>
      <protection/>
    </xf>
    <xf numFmtId="49" fontId="6" fillId="0" borderId="18" xfId="51" applyNumberFormat="1" applyFont="1" applyBorder="1" applyAlignment="1" applyProtection="1">
      <alignment vertical="center" wrapText="1"/>
      <protection/>
    </xf>
    <xf numFmtId="0" fontId="6" fillId="33" borderId="140" xfId="51" applyFont="1" applyFill="1" applyBorder="1" applyAlignment="1" applyProtection="1">
      <alignment horizontal="center" vertical="center"/>
      <protection/>
    </xf>
    <xf numFmtId="0" fontId="6" fillId="33" borderId="55" xfId="51" applyFont="1" applyFill="1" applyBorder="1" applyAlignment="1" applyProtection="1">
      <alignment vertical="center" wrapText="1"/>
      <protection/>
    </xf>
    <xf numFmtId="174" fontId="6" fillId="33" borderId="55" xfId="51" applyNumberFormat="1" applyFont="1" applyFill="1" applyBorder="1" applyAlignment="1" applyProtection="1">
      <alignment horizontal="right" vertical="center"/>
      <protection/>
    </xf>
    <xf numFmtId="0" fontId="27" fillId="38" borderId="0" xfId="51" applyFont="1" applyFill="1" applyAlignment="1">
      <alignment horizontal="right" vertical="center"/>
      <protection/>
    </xf>
    <xf numFmtId="3" fontId="6" fillId="13" borderId="141" xfId="51" applyNumberFormat="1" applyFont="1" applyFill="1" applyBorder="1" applyAlignment="1">
      <alignment horizontal="right" vertical="center"/>
      <protection/>
    </xf>
    <xf numFmtId="3" fontId="6" fillId="13" borderId="142" xfId="51" applyNumberFormat="1" applyFont="1" applyFill="1" applyBorder="1" applyAlignment="1">
      <alignment horizontal="right" vertical="center"/>
      <protection/>
    </xf>
    <xf numFmtId="3" fontId="6" fillId="37" borderId="143" xfId="51" applyNumberFormat="1" applyFont="1" applyFill="1" applyBorder="1" applyAlignment="1">
      <alignment horizontal="right" vertical="center"/>
      <protection/>
    </xf>
    <xf numFmtId="3" fontId="6" fillId="37" borderId="144" xfId="51" applyNumberFormat="1" applyFont="1" applyFill="1" applyBorder="1" applyAlignment="1">
      <alignment horizontal="right" vertical="center"/>
      <protection/>
    </xf>
    <xf numFmtId="3" fontId="6" fillId="7" borderId="143" xfId="51" applyNumberFormat="1" applyFont="1" applyFill="1" applyBorder="1" applyAlignment="1">
      <alignment horizontal="right" vertical="center"/>
      <protection/>
    </xf>
    <xf numFmtId="3" fontId="6" fillId="7" borderId="144" xfId="51" applyNumberFormat="1" applyFont="1" applyFill="1" applyBorder="1" applyAlignment="1">
      <alignment horizontal="right" vertical="center"/>
      <protection/>
    </xf>
    <xf numFmtId="3" fontId="6" fillId="39" borderId="143" xfId="51" applyNumberFormat="1" applyFont="1" applyFill="1" applyBorder="1" applyAlignment="1">
      <alignment horizontal="right" vertical="center"/>
      <protection/>
    </xf>
    <xf numFmtId="3" fontId="6" fillId="39" borderId="144" xfId="51" applyNumberFormat="1" applyFont="1" applyFill="1" applyBorder="1" applyAlignment="1">
      <alignment horizontal="right" vertical="center"/>
      <protection/>
    </xf>
    <xf numFmtId="3" fontId="6" fillId="0" borderId="143" xfId="51" applyNumberFormat="1" applyFont="1" applyFill="1" applyBorder="1" applyAlignment="1">
      <alignment horizontal="right" vertical="center"/>
      <protection/>
    </xf>
    <xf numFmtId="3" fontId="6" fillId="0" borderId="144" xfId="51" applyNumberFormat="1" applyFont="1" applyFill="1" applyBorder="1" applyAlignment="1">
      <alignment horizontal="right" vertical="center"/>
      <protection/>
    </xf>
    <xf numFmtId="3" fontId="6" fillId="0" borderId="143" xfId="51" applyNumberFormat="1" applyFont="1" applyFill="1" applyBorder="1" applyAlignment="1" applyProtection="1">
      <alignment horizontal="right" vertical="center"/>
      <protection locked="0"/>
    </xf>
    <xf numFmtId="3" fontId="6" fillId="0" borderId="144" xfId="51" applyNumberFormat="1" applyFont="1" applyFill="1" applyBorder="1" applyAlignment="1" applyProtection="1">
      <alignment horizontal="right" vertical="center"/>
      <protection locked="0"/>
    </xf>
    <xf numFmtId="3" fontId="6" fillId="0" borderId="145" xfId="51" applyNumberFormat="1" applyFont="1" applyFill="1" applyBorder="1" applyAlignment="1">
      <alignment horizontal="right" vertical="center"/>
      <protection/>
    </xf>
    <xf numFmtId="3" fontId="6" fillId="0" borderId="146" xfId="51" applyNumberFormat="1" applyFont="1" applyFill="1" applyBorder="1" applyAlignment="1">
      <alignment horizontal="right" vertical="center"/>
      <protection/>
    </xf>
    <xf numFmtId="3" fontId="6" fillId="13" borderId="143" xfId="51" applyNumberFormat="1" applyFont="1" applyFill="1" applyBorder="1" applyAlignment="1">
      <alignment horizontal="right" vertical="center"/>
      <protection/>
    </xf>
    <xf numFmtId="3" fontId="6" fillId="13" borderId="144" xfId="51" applyNumberFormat="1" applyFont="1" applyFill="1" applyBorder="1" applyAlignment="1">
      <alignment horizontal="right" vertical="center"/>
      <protection/>
    </xf>
    <xf numFmtId="0" fontId="13" fillId="0" borderId="64" xfId="0" applyFont="1" applyFill="1" applyBorder="1" applyAlignment="1" applyProtection="1">
      <alignment horizontal="left" vertical="center"/>
      <protection locked="0"/>
    </xf>
    <xf numFmtId="0" fontId="13" fillId="0" borderId="35" xfId="0" applyFont="1" applyFill="1" applyBorder="1" applyAlignment="1" applyProtection="1">
      <alignment horizontal="left" vertical="center"/>
      <protection locked="0"/>
    </xf>
    <xf numFmtId="0" fontId="13" fillId="0" borderId="56" xfId="0" applyFont="1" applyFill="1" applyBorder="1" applyAlignment="1" applyProtection="1">
      <alignment horizontal="left" vertical="center"/>
      <protection locked="0"/>
    </xf>
    <xf numFmtId="0" fontId="12" fillId="35" borderId="12" xfId="0" applyFont="1" applyFill="1" applyBorder="1" applyAlignment="1">
      <alignment horizontal="center" vertical="center"/>
    </xf>
    <xf numFmtId="0" fontId="20" fillId="35" borderId="147" xfId="0" applyFont="1" applyFill="1" applyBorder="1" applyAlignment="1">
      <alignment horizontal="left" vertical="center"/>
    </xf>
    <xf numFmtId="0" fontId="1" fillId="35" borderId="37" xfId="0" applyFont="1" applyFill="1" applyBorder="1" applyAlignment="1">
      <alignment vertical="center"/>
    </xf>
    <xf numFmtId="3" fontId="8" fillId="35" borderId="13" xfId="51" applyNumberFormat="1" applyFont="1" applyFill="1" applyBorder="1" applyAlignment="1" applyProtection="1">
      <alignment horizontal="right" vertical="center"/>
      <protection/>
    </xf>
    <xf numFmtId="3" fontId="8" fillId="35" borderId="22" xfId="51" applyNumberFormat="1" applyFont="1" applyFill="1" applyBorder="1" applyAlignment="1" applyProtection="1">
      <alignment horizontal="right" vertical="center"/>
      <protection/>
    </xf>
    <xf numFmtId="3" fontId="0" fillId="0" borderId="0" xfId="0" applyNumberFormat="1" applyFont="1" applyAlignment="1" applyProtection="1">
      <alignment horizontal="right" vertical="center"/>
      <protection locked="0"/>
    </xf>
    <xf numFmtId="3" fontId="8" fillId="35" borderId="12" xfId="51" applyNumberFormat="1" applyFont="1" applyFill="1" applyBorder="1" applyAlignment="1" applyProtection="1">
      <alignment horizontal="right" vertical="center"/>
      <protection/>
    </xf>
    <xf numFmtId="3" fontId="12" fillId="0" borderId="14" xfId="0" applyNumberFormat="1" applyFont="1" applyBorder="1" applyAlignment="1" applyProtection="1">
      <alignment vertical="center"/>
      <protection locked="0"/>
    </xf>
    <xf numFmtId="3" fontId="12" fillId="0" borderId="14" xfId="0" applyNumberFormat="1" applyFont="1" applyFill="1" applyBorder="1" applyAlignment="1" applyProtection="1">
      <alignment vertical="center"/>
      <protection locked="0"/>
    </xf>
    <xf numFmtId="3" fontId="8" fillId="44" borderId="33" xfId="51" applyNumberFormat="1" applyFont="1" applyFill="1" applyBorder="1" applyAlignment="1">
      <alignment horizontal="right" vertical="center"/>
      <protection/>
    </xf>
    <xf numFmtId="3" fontId="13" fillId="44" borderId="33" xfId="0" applyNumberFormat="1" applyFont="1" applyFill="1" applyBorder="1" applyAlignment="1">
      <alignment horizontal="right" vertical="center"/>
    </xf>
    <xf numFmtId="3" fontId="12" fillId="44" borderId="59" xfId="0" applyNumberFormat="1" applyFont="1" applyFill="1" applyBorder="1" applyAlignment="1" applyProtection="1">
      <alignment horizontal="right" vertical="center"/>
      <protection locked="0"/>
    </xf>
    <xf numFmtId="3" fontId="12" fillId="44" borderId="0" xfId="0" applyNumberFormat="1" applyFont="1" applyFill="1" applyBorder="1" applyAlignment="1">
      <alignment horizontal="right" vertical="center"/>
    </xf>
    <xf numFmtId="3" fontId="12" fillId="44" borderId="16" xfId="0" applyNumberFormat="1" applyFont="1" applyFill="1" applyBorder="1" applyAlignment="1" applyProtection="1">
      <alignment horizontal="right" vertical="center"/>
      <protection locked="0"/>
    </xf>
    <xf numFmtId="3" fontId="12" fillId="44" borderId="33" xfId="0" applyNumberFormat="1" applyFont="1" applyFill="1" applyBorder="1" applyAlignment="1" applyProtection="1">
      <alignment horizontal="right" vertical="center"/>
      <protection locked="0"/>
    </xf>
    <xf numFmtId="3" fontId="13" fillId="0" borderId="59" xfId="0" applyNumberFormat="1" applyFont="1" applyBorder="1" applyAlignment="1" applyProtection="1">
      <alignment horizontal="right" vertical="center"/>
      <protection locked="0"/>
    </xf>
    <xf numFmtId="3" fontId="13" fillId="0" borderId="14" xfId="0" applyNumberFormat="1" applyFont="1" applyBorder="1" applyAlignment="1" applyProtection="1">
      <alignment horizontal="right" vertical="center"/>
      <protection locked="0"/>
    </xf>
    <xf numFmtId="3" fontId="8" fillId="36" borderId="14" xfId="51" applyNumberFormat="1" applyFont="1" applyFill="1" applyBorder="1" applyAlignment="1">
      <alignment horizontal="right" vertical="center"/>
      <protection/>
    </xf>
    <xf numFmtId="3" fontId="8" fillId="36" borderId="19" xfId="51" applyNumberFormat="1" applyFont="1" applyFill="1" applyBorder="1" applyAlignment="1">
      <alignment horizontal="right" vertical="center"/>
      <protection/>
    </xf>
    <xf numFmtId="3" fontId="13" fillId="0" borderId="16" xfId="0" applyNumberFormat="1" applyFont="1" applyBorder="1" applyAlignment="1" applyProtection="1">
      <alignment horizontal="right" vertical="center"/>
      <protection locked="0"/>
    </xf>
    <xf numFmtId="3" fontId="8" fillId="36" borderId="19" xfId="51" applyNumberFormat="1" applyFont="1" applyFill="1" applyBorder="1" applyAlignment="1" applyProtection="1">
      <alignment horizontal="right" vertical="center"/>
      <protection/>
    </xf>
    <xf numFmtId="0" fontId="12" fillId="44" borderId="16" xfId="0" applyFont="1" applyFill="1" applyBorder="1" applyAlignment="1">
      <alignment horizontal="center" vertical="center"/>
    </xf>
    <xf numFmtId="0" fontId="12" fillId="38" borderId="16"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21" xfId="0" applyFont="1" applyFill="1" applyBorder="1" applyAlignment="1" applyProtection="1">
      <alignment horizontal="left" vertical="center"/>
      <protection locked="0"/>
    </xf>
    <xf numFmtId="3" fontId="12" fillId="0" borderId="88" xfId="0" applyNumberFormat="1" applyFont="1" applyFill="1" applyBorder="1" applyAlignment="1" applyProtection="1">
      <alignment horizontal="right" vertical="center"/>
      <protection locked="0"/>
    </xf>
    <xf numFmtId="3" fontId="6" fillId="36" borderId="35" xfId="51" applyNumberFormat="1" applyFont="1" applyFill="1" applyBorder="1" applyAlignment="1">
      <alignment horizontal="right" vertical="center"/>
      <protection/>
    </xf>
    <xf numFmtId="3" fontId="6" fillId="36" borderId="21" xfId="51" applyNumberFormat="1" applyFont="1" applyFill="1" applyBorder="1" applyAlignment="1" applyProtection="1">
      <alignment horizontal="right" vertical="center"/>
      <protection/>
    </xf>
    <xf numFmtId="3" fontId="12" fillId="0" borderId="148" xfId="0" applyNumberFormat="1" applyFont="1" applyFill="1" applyBorder="1" applyAlignment="1" applyProtection="1">
      <alignment horizontal="right" vertical="center"/>
      <protection locked="0"/>
    </xf>
    <xf numFmtId="0" fontId="13" fillId="44" borderId="12" xfId="0" applyFont="1" applyFill="1" applyBorder="1" applyAlignment="1">
      <alignment horizontal="center" vertical="center"/>
    </xf>
    <xf numFmtId="0" fontId="13" fillId="44" borderId="13" xfId="0" applyFont="1" applyFill="1" applyBorder="1" applyAlignment="1">
      <alignment horizontal="center" vertical="center"/>
    </xf>
    <xf numFmtId="0" fontId="13" fillId="44" borderId="71" xfId="0" applyFont="1" applyFill="1" applyBorder="1" applyAlignment="1">
      <alignment vertical="center"/>
    </xf>
    <xf numFmtId="3" fontId="8" fillId="44" borderId="12" xfId="51" applyNumberFormat="1" applyFont="1" applyFill="1" applyBorder="1" applyAlignment="1">
      <alignment horizontal="right" vertical="center"/>
      <protection/>
    </xf>
    <xf numFmtId="3" fontId="8" fillId="44" borderId="13" xfId="51" applyNumberFormat="1" applyFont="1" applyFill="1" applyBorder="1" applyAlignment="1">
      <alignment horizontal="right" vertical="center"/>
      <protection/>
    </xf>
    <xf numFmtId="3" fontId="8" fillId="44" borderId="22" xfId="51" applyNumberFormat="1" applyFont="1" applyFill="1" applyBorder="1" applyAlignment="1">
      <alignment horizontal="right" vertical="center"/>
      <protection/>
    </xf>
    <xf numFmtId="3" fontId="77" fillId="0" borderId="0" xfId="0" applyNumberFormat="1" applyFont="1" applyFill="1" applyBorder="1" applyAlignment="1">
      <alignment horizontal="right" vertical="center"/>
    </xf>
    <xf numFmtId="3" fontId="12" fillId="0" borderId="109" xfId="55" applyNumberFormat="1" applyFont="1" applyBorder="1" applyAlignment="1" applyProtection="1">
      <alignment horizontal="right" vertical="center"/>
      <protection locked="0"/>
    </xf>
    <xf numFmtId="3" fontId="6" fillId="0" borderId="59" xfId="55" applyNumberFormat="1" applyFont="1" applyBorder="1" applyAlignment="1" applyProtection="1">
      <alignment horizontal="right" vertical="center"/>
      <protection locked="0"/>
    </xf>
    <xf numFmtId="3" fontId="6" fillId="0" borderId="88" xfId="55" applyNumberFormat="1" applyFont="1" applyBorder="1" applyAlignment="1" applyProtection="1">
      <alignment horizontal="right" vertical="center"/>
      <protection locked="0"/>
    </xf>
    <xf numFmtId="0" fontId="14" fillId="35" borderId="12" xfId="55" applyFont="1" applyFill="1" applyBorder="1" applyAlignment="1" applyProtection="1">
      <alignment horizontal="center" vertical="center"/>
      <protection/>
    </xf>
    <xf numFmtId="3" fontId="21" fillId="0" borderId="0" xfId="55" applyNumberFormat="1" applyFont="1" applyAlignment="1" applyProtection="1">
      <alignment horizontal="right" vertical="center"/>
      <protection/>
    </xf>
    <xf numFmtId="0" fontId="52" fillId="0" borderId="0" xfId="0" applyFont="1" applyAlignment="1">
      <alignment vertical="center"/>
    </xf>
    <xf numFmtId="0" fontId="0" fillId="0" borderId="81" xfId="0" applyBorder="1" applyAlignment="1">
      <alignment horizontal="center" vertical="center" wrapText="1" shrinkToFit="1"/>
    </xf>
    <xf numFmtId="3" fontId="0" fillId="0" borderId="0" xfId="0" applyNumberFormat="1" applyAlignment="1" applyProtection="1">
      <alignment/>
      <protection/>
    </xf>
    <xf numFmtId="3" fontId="0" fillId="44" borderId="62" xfId="0" applyNumberFormat="1" applyFill="1" applyBorder="1" applyAlignment="1">
      <alignment/>
    </xf>
    <xf numFmtId="0" fontId="102" fillId="0" borderId="109" xfId="0" applyFont="1" applyFill="1" applyBorder="1" applyAlignment="1">
      <alignment horizontal="left" vertical="center"/>
    </xf>
    <xf numFmtId="0" fontId="103" fillId="0" borderId="15" xfId="0" applyFont="1" applyFill="1" applyBorder="1" applyAlignment="1">
      <alignment horizontal="right" vertical="center"/>
    </xf>
    <xf numFmtId="0" fontId="103" fillId="0" borderId="18" xfId="0" applyFont="1" applyFill="1" applyBorder="1" applyAlignment="1">
      <alignment horizontal="right" vertical="center"/>
    </xf>
    <xf numFmtId="3" fontId="6" fillId="0" borderId="108" xfId="51" applyNumberFormat="1" applyFont="1" applyFill="1" applyBorder="1" applyAlignment="1" applyProtection="1">
      <alignment horizontal="right" vertical="center"/>
      <protection locked="0"/>
    </xf>
    <xf numFmtId="3" fontId="0" fillId="0" borderId="0" xfId="0" applyNumberFormat="1" applyAlignment="1">
      <alignment/>
    </xf>
    <xf numFmtId="3" fontId="6" fillId="0" borderId="77" xfId="51" applyNumberFormat="1" applyFont="1" applyFill="1" applyBorder="1" applyAlignment="1" applyProtection="1">
      <alignment horizontal="right" vertical="center"/>
      <protection locked="0"/>
    </xf>
    <xf numFmtId="0" fontId="102" fillId="0" borderId="59" xfId="0" applyFont="1" applyFill="1" applyBorder="1" applyAlignment="1">
      <alignment horizontal="left" vertical="center"/>
    </xf>
    <xf numFmtId="0" fontId="103" fillId="0" borderId="14" xfId="0" applyFont="1" applyFill="1" applyBorder="1" applyAlignment="1">
      <alignment horizontal="right" vertical="center"/>
    </xf>
    <xf numFmtId="0" fontId="103" fillId="0" borderId="19" xfId="0" applyFont="1" applyFill="1" applyBorder="1" applyAlignment="1">
      <alignment horizontal="right" vertical="center"/>
    </xf>
    <xf numFmtId="3" fontId="6" fillId="0" borderId="56" xfId="51" applyNumberFormat="1" applyFont="1" applyFill="1" applyBorder="1" applyAlignment="1" applyProtection="1">
      <alignment horizontal="right" vertical="center"/>
      <protection locked="0"/>
    </xf>
    <xf numFmtId="3" fontId="0" fillId="0" borderId="62" xfId="0" applyNumberFormat="1" applyBorder="1" applyAlignment="1">
      <alignment/>
    </xf>
    <xf numFmtId="3" fontId="6" fillId="0" borderId="10" xfId="51" applyNumberFormat="1" applyFont="1" applyFill="1" applyBorder="1" applyAlignment="1" applyProtection="1">
      <alignment horizontal="right" vertical="center"/>
      <protection locked="0"/>
    </xf>
    <xf numFmtId="3" fontId="8" fillId="44" borderId="90" xfId="51" applyNumberFormat="1" applyFont="1" applyFill="1" applyBorder="1" applyAlignment="1">
      <alignment horizontal="right" vertical="center"/>
      <protection/>
    </xf>
    <xf numFmtId="3" fontId="8" fillId="44" borderId="15" xfId="51" applyNumberFormat="1" applyFont="1" applyFill="1" applyBorder="1" applyAlignment="1">
      <alignment horizontal="right" vertical="center"/>
      <protection/>
    </xf>
    <xf numFmtId="3" fontId="6" fillId="33" borderId="56" xfId="51" applyNumberFormat="1" applyFont="1" applyFill="1" applyBorder="1" applyAlignment="1" applyProtection="1">
      <alignment horizontal="right" vertical="center"/>
      <protection locked="0"/>
    </xf>
    <xf numFmtId="3" fontId="6" fillId="33" borderId="10" xfId="51" applyNumberFormat="1" applyFont="1" applyFill="1" applyBorder="1" applyAlignment="1" applyProtection="1">
      <alignment horizontal="right" vertical="center"/>
      <protection locked="0"/>
    </xf>
    <xf numFmtId="3" fontId="8" fillId="44" borderId="62" xfId="51" applyNumberFormat="1" applyFont="1" applyFill="1" applyBorder="1" applyAlignment="1" applyProtection="1">
      <alignment horizontal="right" vertical="center"/>
      <protection/>
    </xf>
    <xf numFmtId="3" fontId="8" fillId="44" borderId="33" xfId="51" applyNumberFormat="1" applyFont="1" applyFill="1" applyBorder="1" applyAlignment="1" applyProtection="1">
      <alignment horizontal="right" vertical="center"/>
      <protection/>
    </xf>
    <xf numFmtId="3" fontId="6" fillId="44" borderId="62" xfId="51" applyNumberFormat="1" applyFont="1" applyFill="1" applyBorder="1" applyAlignment="1" applyProtection="1">
      <alignment horizontal="right" vertical="center"/>
      <protection/>
    </xf>
    <xf numFmtId="0" fontId="12" fillId="0" borderId="0" xfId="0" applyNumberFormat="1" applyFont="1" applyFill="1" applyBorder="1" applyAlignment="1">
      <alignment horizontal="left" vertical="center"/>
    </xf>
    <xf numFmtId="3" fontId="6" fillId="37" borderId="62" xfId="51" applyNumberFormat="1" applyFont="1" applyFill="1" applyBorder="1" applyAlignment="1" applyProtection="1">
      <alignment horizontal="right" vertical="center"/>
      <protection/>
    </xf>
    <xf numFmtId="3" fontId="6" fillId="37" borderId="33" xfId="51" applyNumberFormat="1" applyFont="1" applyFill="1" applyBorder="1" applyAlignment="1" applyProtection="1">
      <alignment horizontal="right" vertical="center"/>
      <protection/>
    </xf>
    <xf numFmtId="3" fontId="7" fillId="37" borderId="51" xfId="51" applyNumberFormat="1" applyFont="1" applyFill="1" applyBorder="1" applyAlignment="1">
      <alignment horizontal="right" vertical="center"/>
      <protection/>
    </xf>
    <xf numFmtId="3" fontId="104" fillId="37" borderId="0" xfId="0" applyNumberFormat="1" applyFont="1" applyFill="1" applyAlignment="1">
      <alignment/>
    </xf>
    <xf numFmtId="3" fontId="7" fillId="37" borderId="52" xfId="51" applyNumberFormat="1" applyFont="1" applyFill="1" applyBorder="1" applyAlignment="1">
      <alignment horizontal="right" vertical="center"/>
      <protection/>
    </xf>
    <xf numFmtId="165" fontId="0" fillId="38" borderId="69" xfId="0" applyNumberFormat="1" applyFill="1" applyBorder="1" applyAlignment="1" applyProtection="1">
      <alignment/>
      <protection locked="0"/>
    </xf>
    <xf numFmtId="165" fontId="0" fillId="38" borderId="24" xfId="0" applyNumberFormat="1" applyFill="1" applyBorder="1" applyAlignment="1" applyProtection="1">
      <alignment/>
      <protection locked="0"/>
    </xf>
    <xf numFmtId="165" fontId="0" fillId="38" borderId="69" xfId="0" applyNumberFormat="1" applyFont="1" applyFill="1" applyBorder="1" applyAlignment="1" applyProtection="1">
      <alignment/>
      <protection locked="0"/>
    </xf>
    <xf numFmtId="165" fontId="0" fillId="38" borderId="14" xfId="0" applyNumberFormat="1" applyFont="1" applyFill="1" applyBorder="1" applyAlignment="1" applyProtection="1">
      <alignment/>
      <protection locked="0"/>
    </xf>
    <xf numFmtId="165" fontId="0" fillId="38" borderId="16" xfId="0" applyNumberFormat="1" applyFont="1" applyFill="1" applyBorder="1" applyAlignment="1" applyProtection="1">
      <alignment/>
      <protection locked="0"/>
    </xf>
    <xf numFmtId="0" fontId="0" fillId="38" borderId="134" xfId="0" applyFont="1" applyFill="1" applyBorder="1" applyAlignment="1" applyProtection="1">
      <alignment vertical="center"/>
      <protection locked="0"/>
    </xf>
    <xf numFmtId="165" fontId="0" fillId="38" borderId="23" xfId="0" applyNumberFormat="1" applyFont="1" applyFill="1" applyBorder="1" applyAlignment="1" applyProtection="1">
      <alignment/>
      <protection locked="0"/>
    </xf>
    <xf numFmtId="0" fontId="0" fillId="38" borderId="16" xfId="0" applyFont="1" applyFill="1" applyBorder="1" applyAlignment="1" applyProtection="1">
      <alignment vertical="center"/>
      <protection locked="0"/>
    </xf>
    <xf numFmtId="3" fontId="6" fillId="0" borderId="23" xfId="51" applyNumberFormat="1" applyFont="1" applyBorder="1" applyAlignment="1" applyProtection="1">
      <alignment vertical="center"/>
      <protection locked="0"/>
    </xf>
    <xf numFmtId="173" fontId="6" fillId="44" borderId="14" xfId="51" applyNumberFormat="1" applyFont="1" applyFill="1" applyBorder="1" applyAlignment="1" applyProtection="1">
      <alignment horizontal="right" vertical="center"/>
      <protection locked="0"/>
    </xf>
    <xf numFmtId="165" fontId="6" fillId="0" borderId="21" xfId="51" applyNumberFormat="1" applyFont="1" applyBorder="1" applyAlignment="1" applyProtection="1">
      <alignment horizontal="right" vertical="center"/>
      <protection/>
    </xf>
    <xf numFmtId="173" fontId="8" fillId="35" borderId="19" xfId="51" applyNumberFormat="1" applyFont="1" applyFill="1" applyBorder="1" applyAlignment="1" applyProtection="1">
      <alignment horizontal="right" vertical="center"/>
      <protection/>
    </xf>
    <xf numFmtId="173" fontId="8" fillId="33" borderId="22" xfId="51" applyNumberFormat="1" applyFont="1" applyFill="1" applyBorder="1" applyAlignment="1" applyProtection="1">
      <alignment horizontal="right" vertical="center"/>
      <protection/>
    </xf>
    <xf numFmtId="0" fontId="0" fillId="41" borderId="0" xfId="0" applyFont="1" applyFill="1" applyAlignment="1">
      <alignment vertical="center"/>
    </xf>
    <xf numFmtId="185" fontId="8" fillId="36" borderId="19" xfId="51" applyNumberFormat="1" applyFont="1" applyFill="1" applyBorder="1" applyAlignment="1">
      <alignment horizontal="right" vertical="center"/>
      <protection/>
    </xf>
    <xf numFmtId="3" fontId="6" fillId="0" borderId="33" xfId="51" applyNumberFormat="1" applyFont="1" applyFill="1" applyBorder="1" applyAlignment="1" applyProtection="1">
      <alignment horizontal="right" vertical="center"/>
      <protection locked="0"/>
    </xf>
    <xf numFmtId="3" fontId="6" fillId="0" borderId="19" xfId="51" applyNumberFormat="1" applyFont="1" applyFill="1" applyBorder="1" applyAlignment="1">
      <alignment horizontal="right" vertical="center"/>
      <protection/>
    </xf>
    <xf numFmtId="185" fontId="13" fillId="0" borderId="0" xfId="0" applyNumberFormat="1" applyFont="1" applyFill="1" applyAlignment="1">
      <alignment vertical="center"/>
    </xf>
    <xf numFmtId="3" fontId="6" fillId="38" borderId="14" xfId="51" applyNumberFormat="1" applyFont="1" applyFill="1" applyBorder="1" applyAlignment="1" applyProtection="1">
      <alignment horizontal="right" vertical="center"/>
      <protection locked="0"/>
    </xf>
    <xf numFmtId="0" fontId="46" fillId="0" borderId="0" xfId="51" applyFont="1" applyAlignment="1" applyProtection="1">
      <alignment horizontal="left" vertical="center"/>
      <protection/>
    </xf>
    <xf numFmtId="0" fontId="6" fillId="0" borderId="149" xfId="52" applyFont="1" applyBorder="1" applyAlignment="1" applyProtection="1">
      <alignment horizontal="center" vertical="center"/>
      <protection/>
    </xf>
    <xf numFmtId="0" fontId="7" fillId="0" borderId="11" xfId="52" applyFont="1" applyFill="1" applyBorder="1" applyAlignment="1" applyProtection="1">
      <alignment horizontal="center" vertical="center" wrapText="1"/>
      <protection/>
    </xf>
    <xf numFmtId="0" fontId="7" fillId="0" borderId="75" xfId="52" applyFont="1" applyFill="1" applyBorder="1" applyAlignment="1" applyProtection="1">
      <alignment horizontal="center" vertical="center" wrapText="1"/>
      <protection/>
    </xf>
    <xf numFmtId="0" fontId="7" fillId="0" borderId="37" xfId="52" applyFont="1" applyFill="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5" xfId="52" applyFont="1" applyBorder="1" applyAlignment="1" applyProtection="1">
      <alignment vertical="center" wrapText="1"/>
      <protection/>
    </xf>
    <xf numFmtId="0" fontId="10" fillId="0" borderId="37" xfId="52" applyFont="1" applyBorder="1" applyAlignment="1" applyProtection="1">
      <alignment vertical="center" wrapText="1"/>
      <protection/>
    </xf>
    <xf numFmtId="49" fontId="6" fillId="0" borderId="85" xfId="52" applyNumberFormat="1" applyFont="1" applyBorder="1" applyAlignment="1" applyProtection="1">
      <alignment horizontal="center" vertical="center" wrapText="1"/>
      <protection/>
    </xf>
    <xf numFmtId="49" fontId="6" fillId="0" borderId="114" xfId="52" applyNumberFormat="1" applyFont="1" applyBorder="1" applyAlignment="1" applyProtection="1">
      <alignment horizontal="center" vertical="center" wrapText="1"/>
      <protection/>
    </xf>
    <xf numFmtId="49" fontId="6" fillId="0" borderId="11" xfId="52" applyNumberFormat="1" applyFont="1" applyBorder="1" applyAlignment="1" applyProtection="1">
      <alignment horizontal="center" vertical="center" wrapText="1"/>
      <protection/>
    </xf>
    <xf numFmtId="49" fontId="6" fillId="0" borderId="72" xfId="52" applyNumberFormat="1" applyFont="1" applyBorder="1" applyAlignment="1" applyProtection="1">
      <alignment horizontal="center" vertical="center" wrapText="1"/>
      <protection/>
    </xf>
    <xf numFmtId="0" fontId="46" fillId="0" borderId="0" xfId="52" applyFont="1" applyBorder="1" applyAlignment="1" applyProtection="1">
      <alignment horizontal="left" vertical="center" wrapText="1"/>
      <protection/>
    </xf>
    <xf numFmtId="0" fontId="6" fillId="0" borderId="149" xfId="52" applyFont="1" applyBorder="1" applyAlignment="1" applyProtection="1">
      <alignment horizontal="center" vertical="center" wrapText="1"/>
      <protection/>
    </xf>
    <xf numFmtId="0" fontId="7" fillId="0" borderId="11" xfId="52" applyFont="1" applyBorder="1" applyAlignment="1" applyProtection="1">
      <alignment horizontal="center" vertical="center" wrapText="1"/>
      <protection/>
    </xf>
    <xf numFmtId="0" fontId="7" fillId="0" borderId="75" xfId="52" applyFont="1" applyBorder="1" applyAlignment="1" applyProtection="1">
      <alignment horizontal="center" vertical="center" wrapText="1"/>
      <protection/>
    </xf>
    <xf numFmtId="0" fontId="7" fillId="0" borderId="37" xfId="52" applyFont="1" applyBorder="1" applyAlignment="1" applyProtection="1">
      <alignment horizontal="center" vertical="center" wrapText="1"/>
      <protection/>
    </xf>
    <xf numFmtId="0" fontId="10" fillId="0" borderId="11" xfId="52" applyFont="1" applyBorder="1" applyAlignment="1" applyProtection="1">
      <alignment vertical="center" wrapText="1"/>
      <protection/>
    </xf>
    <xf numFmtId="0" fontId="10" fillId="0" borderId="75" xfId="52" applyFont="1" applyBorder="1" applyAlignment="1" applyProtection="1">
      <alignment vertical="center" wrapText="1"/>
      <protection/>
    </xf>
    <xf numFmtId="0" fontId="10" fillId="0" borderId="37" xfId="52" applyFont="1" applyBorder="1" applyAlignment="1" applyProtection="1">
      <alignment vertical="center" wrapText="1"/>
      <protection/>
    </xf>
    <xf numFmtId="0" fontId="8" fillId="0" borderId="85" xfId="52" applyFont="1" applyBorder="1" applyAlignment="1" applyProtection="1">
      <alignment horizontal="center" vertical="center" wrapText="1"/>
      <protection/>
    </xf>
    <xf numFmtId="0" fontId="8" fillId="0" borderId="82" xfId="52" applyFont="1" applyBorder="1" applyAlignment="1" applyProtection="1">
      <alignment horizontal="center" vertical="center" wrapText="1"/>
      <protection/>
    </xf>
    <xf numFmtId="0" fontId="8" fillId="0" borderId="110" xfId="52" applyFont="1" applyBorder="1" applyAlignment="1" applyProtection="1">
      <alignment horizontal="left" vertical="center" wrapText="1"/>
      <protection/>
    </xf>
    <xf numFmtId="0" fontId="8" fillId="0" borderId="149" xfId="52" applyFont="1" applyBorder="1" applyAlignment="1" applyProtection="1">
      <alignment horizontal="left" vertical="center" wrapText="1"/>
      <protection/>
    </xf>
    <xf numFmtId="0" fontId="8" fillId="0" borderId="51" xfId="52" applyFont="1" applyBorder="1" applyAlignment="1" applyProtection="1">
      <alignment horizontal="left" vertical="center" wrapText="1"/>
      <protection/>
    </xf>
    <xf numFmtId="3" fontId="6" fillId="0" borderId="150" xfId="52" applyNumberFormat="1" applyFont="1" applyBorder="1" applyAlignment="1" applyProtection="1">
      <alignment horizontal="center" vertical="center"/>
      <protection/>
    </xf>
    <xf numFmtId="3" fontId="6" fillId="0" borderId="151" xfId="52" applyNumberFormat="1" applyFont="1" applyBorder="1" applyAlignment="1" applyProtection="1">
      <alignment horizontal="center" vertical="center"/>
      <protection/>
    </xf>
    <xf numFmtId="3" fontId="6" fillId="0" borderId="54" xfId="52" applyNumberFormat="1" applyFont="1" applyBorder="1" applyAlignment="1" applyProtection="1">
      <alignment horizontal="center" vertical="center"/>
      <protection/>
    </xf>
    <xf numFmtId="3" fontId="6" fillId="0" borderId="51" xfId="52" applyNumberFormat="1" applyFont="1" applyBorder="1" applyAlignment="1" applyProtection="1">
      <alignment horizontal="center" vertical="center"/>
      <protection/>
    </xf>
    <xf numFmtId="0" fontId="6" fillId="0" borderId="11" xfId="52" applyFont="1" applyBorder="1" applyAlignment="1" applyProtection="1">
      <alignment horizontal="center" vertical="center" wrapText="1"/>
      <protection/>
    </xf>
    <xf numFmtId="0" fontId="6" fillId="0" borderId="75" xfId="52" applyFont="1" applyBorder="1" applyAlignment="1" applyProtection="1">
      <alignment horizontal="center" vertical="center" wrapText="1"/>
      <protection/>
    </xf>
    <xf numFmtId="0" fontId="6" fillId="0" borderId="72" xfId="52" applyFont="1" applyBorder="1" applyAlignment="1" applyProtection="1">
      <alignment horizontal="center" vertical="center" wrapText="1"/>
      <protection/>
    </xf>
    <xf numFmtId="3" fontId="8" fillId="0" borderId="133" xfId="52" applyNumberFormat="1" applyFont="1" applyBorder="1" applyAlignment="1" applyProtection="1">
      <alignment horizontal="center" vertical="center" wrapText="1"/>
      <protection/>
    </xf>
    <xf numFmtId="3" fontId="8" fillId="0" borderId="63" xfId="52" applyNumberFormat="1" applyFont="1" applyBorder="1" applyAlignment="1" applyProtection="1">
      <alignment horizontal="center" vertical="center" wrapText="1"/>
      <protection/>
    </xf>
    <xf numFmtId="0" fontId="45" fillId="0" borderId="0" xfId="52" applyFont="1" applyBorder="1" applyAlignment="1">
      <alignment horizontal="left" vertical="center" wrapText="1"/>
      <protection/>
    </xf>
    <xf numFmtId="0" fontId="6" fillId="0" borderId="149" xfId="52" applyFont="1" applyBorder="1" applyAlignment="1">
      <alignment horizontal="center" vertical="center" wrapText="1"/>
      <protection/>
    </xf>
    <xf numFmtId="0" fontId="7" fillId="0" borderId="11" xfId="52" applyFont="1" applyBorder="1" applyAlignment="1">
      <alignment horizontal="center" vertical="center" wrapText="1"/>
      <protection/>
    </xf>
    <xf numFmtId="0" fontId="7" fillId="0" borderId="75" xfId="52" applyFont="1" applyBorder="1" applyAlignment="1">
      <alignment horizontal="center" vertical="center" wrapText="1"/>
      <protection/>
    </xf>
    <xf numFmtId="0" fontId="7" fillId="0" borderId="37" xfId="52" applyFont="1" applyBorder="1" applyAlignment="1">
      <alignment horizontal="center" vertical="center" wrapText="1"/>
      <protection/>
    </xf>
    <xf numFmtId="0" fontId="10" fillId="0" borderId="11" xfId="52" applyFont="1" applyBorder="1" applyAlignment="1">
      <alignment vertical="center" wrapText="1"/>
      <protection/>
    </xf>
    <xf numFmtId="0" fontId="10" fillId="0" borderId="75" xfId="52" applyFont="1" applyBorder="1" applyAlignment="1">
      <alignment vertical="center" wrapText="1"/>
      <protection/>
    </xf>
    <xf numFmtId="0" fontId="10" fillId="0" borderId="37" xfId="52" applyFont="1" applyBorder="1" applyAlignment="1">
      <alignment vertical="center" wrapText="1"/>
      <protection/>
    </xf>
    <xf numFmtId="0" fontId="8" fillId="0" borderId="85" xfId="52" applyFont="1" applyBorder="1" applyAlignment="1">
      <alignment horizontal="center" vertical="center" wrapText="1"/>
      <protection/>
    </xf>
    <xf numFmtId="0" fontId="8" fillId="0" borderId="82" xfId="52" applyFont="1" applyBorder="1" applyAlignment="1">
      <alignment horizontal="center" vertical="center" wrapText="1"/>
      <protection/>
    </xf>
    <xf numFmtId="0" fontId="8" fillId="0" borderId="110" xfId="52" applyFont="1" applyBorder="1" applyAlignment="1">
      <alignment horizontal="left" vertical="center" wrapText="1"/>
      <protection/>
    </xf>
    <xf numFmtId="0" fontId="8" fillId="0" borderId="149" xfId="52" applyFont="1" applyBorder="1" applyAlignment="1">
      <alignment horizontal="left" vertical="center" wrapText="1"/>
      <protection/>
    </xf>
    <xf numFmtId="0" fontId="8" fillId="0" borderId="51" xfId="52" applyFont="1" applyBorder="1" applyAlignment="1">
      <alignment horizontal="left" vertical="center" wrapText="1"/>
      <protection/>
    </xf>
    <xf numFmtId="0" fontId="6" fillId="0" borderId="11" xfId="52" applyFont="1" applyBorder="1" applyAlignment="1">
      <alignment horizontal="center" vertical="center" wrapText="1"/>
      <protection/>
    </xf>
    <xf numFmtId="0" fontId="6" fillId="0" borderId="75" xfId="52" applyFont="1" applyBorder="1" applyAlignment="1">
      <alignment horizontal="center" vertical="center" wrapText="1"/>
      <protection/>
    </xf>
    <xf numFmtId="0" fontId="6" fillId="0" borderId="72" xfId="52" applyFont="1" applyBorder="1" applyAlignment="1">
      <alignment horizontal="center" vertical="center" wrapText="1"/>
      <protection/>
    </xf>
    <xf numFmtId="3" fontId="8" fillId="0" borderId="133" xfId="52" applyNumberFormat="1" applyFont="1" applyBorder="1" applyAlignment="1">
      <alignment horizontal="center" vertical="center" wrapText="1"/>
      <protection/>
    </xf>
    <xf numFmtId="3" fontId="8" fillId="0" borderId="63" xfId="52" applyNumberFormat="1" applyFont="1" applyBorder="1" applyAlignment="1">
      <alignment horizontal="center" vertical="center" wrapText="1"/>
      <protection/>
    </xf>
    <xf numFmtId="0" fontId="46" fillId="0" borderId="0" xfId="52" applyFont="1" applyBorder="1" applyAlignment="1">
      <alignment horizontal="left" vertical="center" wrapText="1"/>
      <protection/>
    </xf>
    <xf numFmtId="0" fontId="97" fillId="0" borderId="0" xfId="52" applyFont="1" applyBorder="1" applyAlignment="1">
      <alignment horizontal="center" vertical="center"/>
      <protection/>
    </xf>
    <xf numFmtId="0" fontId="97" fillId="0" borderId="65" xfId="51" applyFont="1" applyBorder="1" applyAlignment="1">
      <alignment horizontal="center" vertical="center"/>
      <protection/>
    </xf>
    <xf numFmtId="0" fontId="97" fillId="0" borderId="0" xfId="51" applyFont="1" applyAlignment="1">
      <alignment horizontal="center" vertical="center"/>
      <protection/>
    </xf>
    <xf numFmtId="0" fontId="6" fillId="38" borderId="0" xfId="51" applyFont="1" applyFill="1" applyAlignment="1">
      <alignment horizontal="left" vertical="center" wrapText="1"/>
      <protection/>
    </xf>
    <xf numFmtId="0" fontId="6" fillId="37" borderId="96" xfId="54" applyFont="1" applyFill="1" applyBorder="1" applyAlignment="1">
      <alignment horizontal="left" vertical="center"/>
      <protection/>
    </xf>
    <xf numFmtId="0" fontId="6" fillId="37" borderId="97" xfId="54" applyFont="1" applyFill="1" applyBorder="1" applyAlignment="1">
      <alignment horizontal="left" vertical="center"/>
      <protection/>
    </xf>
    <xf numFmtId="0" fontId="8" fillId="13" borderId="152" xfId="54" applyFont="1" applyFill="1" applyBorder="1" applyAlignment="1">
      <alignment horizontal="left" vertical="center"/>
      <protection/>
    </xf>
    <xf numFmtId="0" fontId="8" fillId="13" borderId="153" xfId="54" applyFont="1" applyFill="1" applyBorder="1" applyAlignment="1">
      <alignment horizontal="left" vertical="center"/>
      <protection/>
    </xf>
    <xf numFmtId="0" fontId="8" fillId="13" borderId="154" xfId="54" applyFont="1" applyFill="1" applyBorder="1" applyAlignment="1">
      <alignment horizontal="left" vertical="center"/>
      <protection/>
    </xf>
    <xf numFmtId="0" fontId="8" fillId="13" borderId="155" xfId="54" applyFont="1" applyFill="1" applyBorder="1" applyAlignment="1">
      <alignment horizontal="left" vertical="center"/>
      <protection/>
    </xf>
    <xf numFmtId="0" fontId="8" fillId="13" borderId="156" xfId="54" applyFont="1" applyFill="1" applyBorder="1" applyAlignment="1">
      <alignment horizontal="left" vertical="center"/>
      <protection/>
    </xf>
    <xf numFmtId="0" fontId="8" fillId="13" borderId="157" xfId="54" applyFont="1" applyFill="1" applyBorder="1" applyAlignment="1">
      <alignment horizontal="left" vertical="center"/>
      <protection/>
    </xf>
    <xf numFmtId="0" fontId="44" fillId="0" borderId="134" xfId="51" applyFont="1" applyFill="1" applyBorder="1" applyAlignment="1">
      <alignment horizontal="center" vertical="center"/>
      <protection/>
    </xf>
    <xf numFmtId="0" fontId="44" fillId="0" borderId="84" xfId="51" applyFont="1" applyFill="1" applyBorder="1" applyAlignment="1">
      <alignment horizontal="center" vertical="center"/>
      <protection/>
    </xf>
    <xf numFmtId="0" fontId="44" fillId="0" borderId="111" xfId="51" applyFont="1" applyFill="1" applyBorder="1" applyAlignment="1">
      <alignment horizontal="center" vertical="center"/>
      <protection/>
    </xf>
    <xf numFmtId="0" fontId="44" fillId="0" borderId="65" xfId="51" applyFont="1" applyFill="1" applyBorder="1" applyAlignment="1">
      <alignment horizontal="center" vertical="center"/>
      <protection/>
    </xf>
    <xf numFmtId="0" fontId="44" fillId="0" borderId="0" xfId="51" applyFont="1" applyFill="1" applyBorder="1" applyAlignment="1">
      <alignment horizontal="center" vertical="center"/>
      <protection/>
    </xf>
    <xf numFmtId="0" fontId="44" fillId="0" borderId="63" xfId="51" applyFont="1" applyFill="1" applyBorder="1" applyAlignment="1">
      <alignment horizontal="center" vertical="center"/>
      <protection/>
    </xf>
    <xf numFmtId="0" fontId="44" fillId="0" borderId="110" xfId="51" applyFont="1" applyFill="1" applyBorder="1" applyAlignment="1">
      <alignment horizontal="center" vertical="center"/>
      <protection/>
    </xf>
    <xf numFmtId="0" fontId="44" fillId="0" borderId="149" xfId="51" applyFont="1" applyFill="1" applyBorder="1" applyAlignment="1">
      <alignment horizontal="center" vertical="center"/>
      <protection/>
    </xf>
    <xf numFmtId="0" fontId="44" fillId="0" borderId="51" xfId="51" applyFont="1" applyFill="1" applyBorder="1" applyAlignment="1">
      <alignment horizontal="center" vertical="center"/>
      <protection/>
    </xf>
    <xf numFmtId="0" fontId="6" fillId="0" borderId="85" xfId="51" applyFont="1" applyFill="1" applyBorder="1" applyAlignment="1">
      <alignment horizontal="center" vertical="center" wrapText="1"/>
      <protection/>
    </xf>
    <xf numFmtId="0" fontId="6" fillId="0" borderId="86" xfId="51" applyFont="1" applyFill="1" applyBorder="1" applyAlignment="1">
      <alignment horizontal="center" vertical="center" wrapText="1"/>
      <protection/>
    </xf>
    <xf numFmtId="0" fontId="6" fillId="0" borderId="158" xfId="51" applyFont="1" applyFill="1" applyBorder="1" applyAlignment="1">
      <alignment horizontal="center" vertical="center" wrapText="1"/>
      <protection/>
    </xf>
    <xf numFmtId="0" fontId="8" fillId="13" borderId="69" xfId="51" applyFont="1" applyFill="1" applyBorder="1" applyAlignment="1">
      <alignment horizontal="center" vertical="center"/>
      <protection/>
    </xf>
    <xf numFmtId="0" fontId="8" fillId="13" borderId="23" xfId="51" applyFont="1" applyFill="1" applyBorder="1" applyAlignment="1">
      <alignment horizontal="center" vertical="center"/>
      <protection/>
    </xf>
    <xf numFmtId="0" fontId="8" fillId="13" borderId="24" xfId="51" applyFont="1" applyFill="1" applyBorder="1" applyAlignment="1">
      <alignment horizontal="center" vertical="center"/>
      <protection/>
    </xf>
    <xf numFmtId="0" fontId="12" fillId="0" borderId="0" xfId="0" applyFont="1" applyAlignment="1">
      <alignment horizontal="left" vertical="center" wrapText="1"/>
    </xf>
    <xf numFmtId="0" fontId="13" fillId="44" borderId="62" xfId="0" applyFont="1" applyFill="1" applyBorder="1" applyAlignment="1">
      <alignment horizontal="left" vertical="center"/>
    </xf>
    <xf numFmtId="0" fontId="13" fillId="44" borderId="33" xfId="0" applyFont="1" applyFill="1" applyBorder="1" applyAlignment="1">
      <alignment horizontal="left" vertical="center"/>
    </xf>
    <xf numFmtId="0" fontId="12" fillId="0" borderId="56"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40"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3" fillId="0" borderId="40"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44" borderId="14" xfId="0" applyFont="1" applyFill="1" applyBorder="1" applyAlignment="1">
      <alignment horizontal="left" vertical="center"/>
    </xf>
    <xf numFmtId="0" fontId="13" fillId="44" borderId="19" xfId="0" applyFont="1" applyFill="1" applyBorder="1" applyAlignment="1">
      <alignment horizontal="left" vertical="center"/>
    </xf>
    <xf numFmtId="0" fontId="12" fillId="0" borderId="83"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52" xfId="0" applyFont="1" applyBorder="1" applyAlignment="1">
      <alignment horizontal="center" vertical="center" wrapText="1"/>
    </xf>
    <xf numFmtId="0" fontId="49" fillId="0" borderId="84" xfId="0" applyFont="1" applyBorder="1" applyAlignment="1">
      <alignment horizontal="center" vertical="center" wrapText="1"/>
    </xf>
    <xf numFmtId="0" fontId="49" fillId="0" borderId="111" xfId="0" applyFont="1" applyBorder="1" applyAlignment="1">
      <alignment horizontal="center" vertical="center"/>
    </xf>
    <xf numFmtId="0" fontId="49" fillId="0" borderId="0" xfId="0" applyFont="1" applyBorder="1" applyAlignment="1">
      <alignment horizontal="center" vertical="center"/>
    </xf>
    <xf numFmtId="0" fontId="49" fillId="0" borderId="63" xfId="0" applyFont="1" applyBorder="1" applyAlignment="1">
      <alignment horizontal="center" vertical="center"/>
    </xf>
    <xf numFmtId="0" fontId="49" fillId="0" borderId="149" xfId="0" applyFont="1" applyBorder="1" applyAlignment="1">
      <alignment horizontal="center" vertical="center"/>
    </xf>
    <xf numFmtId="0" fontId="49" fillId="0" borderId="51" xfId="0" applyFont="1" applyBorder="1" applyAlignment="1">
      <alignment horizontal="center" vertical="center"/>
    </xf>
    <xf numFmtId="0" fontId="12" fillId="0" borderId="69"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159"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0" fillId="0" borderId="0" xfId="0" applyAlignment="1">
      <alignment horizontal="left" vertical="center" wrapText="1"/>
    </xf>
    <xf numFmtId="0" fontId="12" fillId="0" borderId="160" xfId="0" applyFont="1" applyFill="1" applyBorder="1" applyAlignment="1">
      <alignment horizontal="center" vertical="center" wrapText="1"/>
    </xf>
    <xf numFmtId="0" fontId="12" fillId="0" borderId="161" xfId="0" applyFont="1" applyFill="1" applyBorder="1" applyAlignment="1">
      <alignment horizontal="center" vertical="center" wrapText="1"/>
    </xf>
    <xf numFmtId="0" fontId="12" fillId="0" borderId="109" xfId="0" applyFont="1" applyBorder="1" applyAlignment="1">
      <alignment horizontal="center" vertical="center" wrapText="1" shrinkToFit="1"/>
    </xf>
    <xf numFmtId="0" fontId="12" fillId="0" borderId="83" xfId="0" applyFont="1" applyBorder="1" applyAlignment="1">
      <alignment horizontal="center" vertical="center" wrapText="1" shrinkToFit="1"/>
    </xf>
    <xf numFmtId="0" fontId="12" fillId="0" borderId="31" xfId="0" applyFont="1" applyBorder="1" applyAlignment="1">
      <alignment horizontal="center" vertical="center" wrapText="1" shrinkToFit="1"/>
    </xf>
    <xf numFmtId="0" fontId="12" fillId="0" borderId="6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73" xfId="0" applyFont="1" applyBorder="1" applyAlignment="1">
      <alignment horizontal="center" vertical="center" wrapText="1"/>
    </xf>
    <xf numFmtId="0" fontId="49" fillId="0" borderId="24" xfId="0" applyFont="1" applyBorder="1" applyAlignment="1">
      <alignment horizontal="center" vertical="center"/>
    </xf>
    <xf numFmtId="0" fontId="49" fillId="0" borderId="19" xfId="0" applyFont="1" applyBorder="1" applyAlignment="1">
      <alignment horizontal="center" vertical="center"/>
    </xf>
    <xf numFmtId="0" fontId="49" fillId="0" borderId="21" xfId="0" applyFont="1" applyBorder="1" applyAlignment="1">
      <alignment horizontal="center" vertical="center"/>
    </xf>
    <xf numFmtId="0" fontId="12" fillId="0" borderId="114" xfId="0" applyFont="1" applyBorder="1" applyAlignment="1">
      <alignment horizontal="center" vertical="center" wrapText="1" shrinkToFit="1"/>
    </xf>
    <xf numFmtId="0" fontId="12" fillId="0" borderId="74" xfId="0" applyFont="1" applyBorder="1" applyAlignment="1">
      <alignment horizontal="center" vertical="center" wrapText="1" shrinkToFit="1"/>
    </xf>
    <xf numFmtId="0" fontId="12" fillId="0" borderId="162" xfId="0" applyFont="1" applyBorder="1" applyAlignment="1">
      <alignment horizontal="center" vertical="center" wrapText="1" shrinkToFit="1"/>
    </xf>
    <xf numFmtId="0" fontId="6" fillId="0" borderId="0" xfId="55" applyFont="1" applyFill="1" applyAlignment="1" applyProtection="1">
      <alignment horizontal="left" vertical="center" wrapText="1"/>
      <protection/>
    </xf>
    <xf numFmtId="0" fontId="6" fillId="0" borderId="69" xfId="55" applyFont="1" applyBorder="1" applyAlignment="1" applyProtection="1">
      <alignment horizontal="center" vertical="center" wrapText="1"/>
      <protection/>
    </xf>
    <xf numFmtId="0" fontId="6" fillId="0" borderId="16" xfId="55" applyFont="1" applyBorder="1" applyAlignment="1" applyProtection="1">
      <alignment horizontal="center" vertical="center" wrapText="1"/>
      <protection/>
    </xf>
    <xf numFmtId="0" fontId="6" fillId="0" borderId="60" xfId="55" applyFont="1" applyBorder="1" applyAlignment="1" applyProtection="1">
      <alignment horizontal="center" vertical="center" wrapText="1"/>
      <protection/>
    </xf>
    <xf numFmtId="0" fontId="27" fillId="0" borderId="42" xfId="55" applyFont="1" applyFill="1" applyBorder="1" applyAlignment="1" applyProtection="1">
      <alignment horizontal="center" vertical="center" wrapText="1" shrinkToFit="1"/>
      <protection/>
    </xf>
    <xf numFmtId="0" fontId="27" fillId="0" borderId="148" xfId="55" applyFont="1" applyFill="1" applyBorder="1" applyAlignment="1" applyProtection="1">
      <alignment horizontal="center" vertical="center" wrapText="1" shrinkToFit="1"/>
      <protection/>
    </xf>
    <xf numFmtId="0" fontId="27" fillId="0" borderId="115" xfId="55" applyFont="1" applyFill="1" applyBorder="1" applyAlignment="1" applyProtection="1">
      <alignment horizontal="center" vertical="center" wrapText="1" shrinkToFit="1"/>
      <protection/>
    </xf>
    <xf numFmtId="0" fontId="44" fillId="0" borderId="40" xfId="51" applyFont="1" applyFill="1" applyBorder="1" applyAlignment="1" applyProtection="1">
      <alignment horizontal="center" vertical="center"/>
      <protection/>
    </xf>
    <xf numFmtId="0" fontId="44" fillId="0" borderId="36" xfId="51" applyFont="1" applyFill="1" applyBorder="1" applyAlignment="1" applyProtection="1">
      <alignment horizontal="center" vertical="center"/>
      <protection/>
    </xf>
    <xf numFmtId="0" fontId="44" fillId="0" borderId="55" xfId="51" applyFont="1" applyFill="1" applyBorder="1" applyAlignment="1" applyProtection="1">
      <alignment horizontal="center" vertical="center"/>
      <protection/>
    </xf>
    <xf numFmtId="0" fontId="12" fillId="0" borderId="114" xfId="0" applyFont="1" applyBorder="1" applyAlignment="1" applyProtection="1">
      <alignment horizontal="center" vertical="center" wrapText="1" shrinkToFit="1"/>
      <protection/>
    </xf>
    <xf numFmtId="0" fontId="12" fillId="0" borderId="23" xfId="0" applyFont="1" applyBorder="1" applyAlignment="1" applyProtection="1">
      <alignment horizontal="center" vertical="center" wrapText="1" shrinkToFit="1"/>
      <protection/>
    </xf>
    <xf numFmtId="0" fontId="12" fillId="0" borderId="40"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83" xfId="0" applyFont="1" applyBorder="1" applyAlignment="1" applyProtection="1">
      <alignment horizontal="center" vertical="center" wrapText="1" shrinkToFit="1"/>
      <protection/>
    </xf>
    <xf numFmtId="0" fontId="12" fillId="0" borderId="31" xfId="0" applyFont="1" applyBorder="1" applyAlignment="1" applyProtection="1">
      <alignment horizontal="center" vertical="center" wrapText="1" shrinkToFit="1"/>
      <protection/>
    </xf>
    <xf numFmtId="0" fontId="12" fillId="0" borderId="39" xfId="0" applyFont="1" applyBorder="1" applyAlignment="1" applyProtection="1">
      <alignment horizontal="center" vertical="center" wrapText="1" shrinkToFit="1"/>
      <protection/>
    </xf>
    <xf numFmtId="0" fontId="12" fillId="0" borderId="15" xfId="0" applyFont="1" applyBorder="1" applyAlignment="1" applyProtection="1">
      <alignment horizontal="center" vertical="center" wrapText="1" shrinkToFit="1"/>
      <protection/>
    </xf>
    <xf numFmtId="0" fontId="13" fillId="0" borderId="40" xfId="0" applyFont="1" applyFill="1" applyBorder="1" applyAlignment="1" applyProtection="1">
      <alignment horizontal="center" vertical="center" wrapText="1" shrinkToFit="1"/>
      <protection/>
    </xf>
    <xf numFmtId="0" fontId="13" fillId="0" borderId="18" xfId="0" applyFont="1" applyFill="1" applyBorder="1" applyAlignment="1" applyProtection="1">
      <alignment horizontal="center" vertical="center" wrapText="1" shrinkToFit="1"/>
      <protection/>
    </xf>
    <xf numFmtId="0" fontId="6" fillId="0" borderId="0" xfId="0" applyFont="1" applyAlignment="1">
      <alignment horizontal="left" vertical="center" wrapText="1"/>
    </xf>
    <xf numFmtId="49" fontId="12" fillId="0" borderId="59"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xf>
    <xf numFmtId="49" fontId="12" fillId="0" borderId="56" xfId="0" applyNumberFormat="1" applyFont="1" applyFill="1" applyBorder="1" applyAlignment="1">
      <alignment horizontal="left" vertical="center"/>
    </xf>
    <xf numFmtId="0" fontId="13" fillId="37" borderId="56" xfId="0" applyFont="1" applyFill="1" applyBorder="1" applyAlignment="1">
      <alignment horizontal="left" vertical="center"/>
    </xf>
    <xf numFmtId="0" fontId="13" fillId="37" borderId="62" xfId="0" applyFont="1" applyFill="1" applyBorder="1" applyAlignment="1">
      <alignment horizontal="left" vertical="center"/>
    </xf>
    <xf numFmtId="49" fontId="12" fillId="0" borderId="62" xfId="0" applyNumberFormat="1" applyFont="1" applyBorder="1" applyAlignment="1">
      <alignment horizontal="left" vertical="center" wrapText="1"/>
    </xf>
    <xf numFmtId="0" fontId="0" fillId="0" borderId="62" xfId="0" applyBorder="1" applyAlignment="1">
      <alignment horizontal="left" vertical="center"/>
    </xf>
    <xf numFmtId="0" fontId="0" fillId="0" borderId="33" xfId="0" applyBorder="1" applyAlignment="1">
      <alignment horizontal="left" vertical="center"/>
    </xf>
    <xf numFmtId="0" fontId="12" fillId="0" borderId="62" xfId="0" applyFont="1" applyFill="1" applyBorder="1" applyAlignment="1">
      <alignment horizontal="left" vertical="center" wrapText="1"/>
    </xf>
    <xf numFmtId="0" fontId="0" fillId="0" borderId="62" xfId="0" applyBorder="1" applyAlignment="1">
      <alignment horizontal="left" vertical="center" wrapText="1"/>
    </xf>
    <xf numFmtId="0" fontId="0" fillId="0" borderId="33" xfId="0" applyBorder="1" applyAlignment="1">
      <alignment horizontal="left" vertical="center" wrapText="1"/>
    </xf>
    <xf numFmtId="0" fontId="13" fillId="44" borderId="56" xfId="0" applyFont="1" applyFill="1" applyBorder="1" applyAlignment="1">
      <alignment horizontal="left" vertical="center"/>
    </xf>
    <xf numFmtId="0" fontId="12" fillId="0" borderId="163" xfId="0" applyFont="1" applyBorder="1" applyAlignment="1">
      <alignment horizontal="center" vertical="center" wrapText="1" shrinkToFit="1"/>
    </xf>
    <xf numFmtId="0" fontId="0" fillId="0" borderId="79" xfId="0" applyBorder="1" applyAlignment="1">
      <alignment horizontal="center" vertical="center" wrapText="1" shrinkToFit="1"/>
    </xf>
    <xf numFmtId="0" fontId="13" fillId="44" borderId="82" xfId="0" applyFont="1" applyFill="1" applyBorder="1" applyAlignment="1">
      <alignment horizontal="left" vertical="center"/>
    </xf>
    <xf numFmtId="0" fontId="13" fillId="44" borderId="76" xfId="0" applyFont="1" applyFill="1" applyBorder="1" applyAlignment="1">
      <alignment horizontal="left" vertical="center"/>
    </xf>
    <xf numFmtId="0" fontId="13" fillId="44" borderId="90" xfId="0" applyFont="1" applyFill="1" applyBorder="1" applyAlignment="1">
      <alignment horizontal="left" vertical="center"/>
    </xf>
    <xf numFmtId="0" fontId="0" fillId="0" borderId="62" xfId="0" applyFont="1" applyBorder="1" applyAlignment="1">
      <alignment horizontal="left" vertical="center" wrapText="1"/>
    </xf>
    <xf numFmtId="0" fontId="0" fillId="0" borderId="33" xfId="0" applyFont="1" applyBorder="1" applyAlignment="1">
      <alignment horizontal="left" vertical="center" wrapText="1"/>
    </xf>
    <xf numFmtId="0" fontId="12" fillId="0" borderId="84"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9"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3" fillId="35" borderId="40"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49" fillId="0" borderId="84" xfId="0" applyFont="1" applyBorder="1" applyAlignment="1">
      <alignment horizontal="center" vertical="center"/>
    </xf>
    <xf numFmtId="0" fontId="12" fillId="0" borderId="6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82" xfId="0" applyFont="1" applyBorder="1" applyAlignment="1">
      <alignment horizontal="center" vertical="center" wrapText="1" shrinkToFit="1"/>
    </xf>
    <xf numFmtId="0" fontId="12" fillId="0" borderId="0" xfId="0" applyFont="1" applyFill="1" applyAlignment="1">
      <alignment horizontal="left" vertical="center" wrapText="1"/>
    </xf>
    <xf numFmtId="0" fontId="33" fillId="0" borderId="0" xfId="0" applyFont="1" applyFill="1" applyAlignment="1">
      <alignment horizontal="left" vertical="center" wrapText="1"/>
    </xf>
    <xf numFmtId="0" fontId="12" fillId="0" borderId="0" xfId="0" applyFont="1" applyFill="1" applyAlignment="1" applyProtection="1">
      <alignment horizontal="left" vertical="center" wrapText="1"/>
      <protection/>
    </xf>
    <xf numFmtId="0" fontId="33" fillId="0" borderId="0" xfId="0" applyFont="1" applyFill="1" applyAlignment="1" applyProtection="1">
      <alignment horizontal="left" vertical="center" wrapText="1"/>
      <protection/>
    </xf>
    <xf numFmtId="0" fontId="6" fillId="35" borderId="15" xfId="51" applyFont="1" applyFill="1" applyBorder="1" applyAlignment="1" applyProtection="1">
      <alignment horizontal="left" vertical="center" wrapText="1"/>
      <protection/>
    </xf>
    <xf numFmtId="0" fontId="6" fillId="0" borderId="20" xfId="51" applyFont="1" applyBorder="1" applyAlignment="1" applyProtection="1">
      <alignment horizontal="center" vertical="center"/>
      <protection/>
    </xf>
    <xf numFmtId="0" fontId="6" fillId="0" borderId="73" xfId="51" applyFont="1" applyBorder="1" applyAlignment="1" applyProtection="1">
      <alignment horizontal="center" vertical="center"/>
      <protection/>
    </xf>
    <xf numFmtId="0" fontId="6" fillId="0" borderId="15" xfId="51" applyFont="1" applyBorder="1" applyAlignment="1" applyProtection="1">
      <alignment horizontal="center" vertical="center"/>
      <protection/>
    </xf>
    <xf numFmtId="0" fontId="33" fillId="0" borderId="0" xfId="0" applyFont="1" applyAlignment="1">
      <alignment horizontal="left" vertical="center" wrapText="1"/>
    </xf>
    <xf numFmtId="0" fontId="6" fillId="0" borderId="23" xfId="51" applyFont="1" applyBorder="1" applyAlignment="1" applyProtection="1">
      <alignment horizontal="center" vertical="center" wrapText="1"/>
      <protection/>
    </xf>
    <xf numFmtId="0" fontId="6" fillId="0" borderId="57" xfId="51" applyFont="1" applyBorder="1" applyAlignment="1" applyProtection="1">
      <alignment horizontal="center" vertical="center" wrapText="1"/>
      <protection/>
    </xf>
    <xf numFmtId="0" fontId="6" fillId="0" borderId="69" xfId="51" applyFont="1" applyBorder="1" applyAlignment="1" applyProtection="1">
      <alignment horizontal="center" vertical="center"/>
      <protection/>
    </xf>
    <xf numFmtId="0" fontId="6" fillId="0" borderId="60" xfId="51" applyFont="1" applyBorder="1" applyAlignment="1" applyProtection="1">
      <alignment horizontal="center" vertical="center"/>
      <protection/>
    </xf>
    <xf numFmtId="0" fontId="6" fillId="0" borderId="0" xfId="51" applyFont="1" applyBorder="1" applyAlignment="1" applyProtection="1">
      <alignment horizontal="left" wrapText="1"/>
      <protection locked="0"/>
    </xf>
    <xf numFmtId="0" fontId="6" fillId="0" borderId="0" xfId="51" applyFont="1" applyBorder="1" applyAlignment="1" applyProtection="1">
      <alignment horizontal="left" wrapText="1"/>
      <protection locked="0"/>
    </xf>
    <xf numFmtId="0" fontId="6" fillId="0" borderId="23" xfId="51" applyFont="1" applyBorder="1" applyAlignment="1" applyProtection="1">
      <alignment horizontal="center" vertical="center"/>
      <protection/>
    </xf>
    <xf numFmtId="0" fontId="6" fillId="0" borderId="23" xfId="51" applyFont="1" applyBorder="1" applyAlignment="1" applyProtection="1">
      <alignment horizontal="center" vertical="center"/>
      <protection/>
    </xf>
    <xf numFmtId="0" fontId="6" fillId="0" borderId="24" xfId="51" applyFont="1" applyBorder="1" applyAlignment="1" applyProtection="1">
      <alignment horizontal="center" vertical="center"/>
      <protection/>
    </xf>
    <xf numFmtId="0" fontId="6" fillId="35" borderId="56" xfId="51" applyFont="1" applyFill="1" applyBorder="1" applyAlignment="1" applyProtection="1">
      <alignment horizontal="left" vertical="center"/>
      <protection/>
    </xf>
    <xf numFmtId="0" fontId="6" fillId="35" borderId="59" xfId="51" applyFont="1" applyFill="1" applyBorder="1" applyAlignment="1" applyProtection="1">
      <alignment horizontal="left" vertical="center"/>
      <protection/>
    </xf>
    <xf numFmtId="0" fontId="6" fillId="35" borderId="61" xfId="51" applyFont="1" applyFill="1" applyBorder="1" applyAlignment="1" applyProtection="1">
      <alignment horizontal="left" vertical="center"/>
      <protection/>
    </xf>
    <xf numFmtId="0" fontId="6" fillId="35" borderId="80" xfId="51" applyFont="1" applyFill="1" applyBorder="1" applyAlignment="1" applyProtection="1">
      <alignment horizontal="left" vertical="center"/>
      <protection/>
    </xf>
    <xf numFmtId="0" fontId="6" fillId="35" borderId="56" xfId="51" applyFont="1" applyFill="1" applyBorder="1" applyAlignment="1" applyProtection="1">
      <alignment horizontal="left" vertical="center"/>
      <protection locked="0"/>
    </xf>
    <xf numFmtId="0" fontId="6" fillId="35" borderId="59" xfId="51" applyFont="1" applyFill="1" applyBorder="1" applyAlignment="1" applyProtection="1">
      <alignment horizontal="left" vertical="center"/>
      <protection locked="0"/>
    </xf>
    <xf numFmtId="0" fontId="29" fillId="0" borderId="0" xfId="51" applyFont="1" applyAlignment="1" applyProtection="1">
      <alignment horizontal="left" vertical="center" wrapText="1"/>
      <protection/>
    </xf>
    <xf numFmtId="0" fontId="29" fillId="0" borderId="0" xfId="51" applyFont="1" applyAlignment="1" applyProtection="1">
      <alignment horizontal="left" vertical="center" wrapText="1"/>
      <protection/>
    </xf>
    <xf numFmtId="0" fontId="6" fillId="0" borderId="0" xfId="51" applyFont="1" applyAlignment="1" applyProtection="1">
      <alignment horizontal="left" vertical="center" wrapText="1"/>
      <protection/>
    </xf>
    <xf numFmtId="0" fontId="6" fillId="0" borderId="83" xfId="51" applyFont="1" applyBorder="1" applyAlignment="1" applyProtection="1">
      <alignment horizontal="center" vertical="center" wrapText="1"/>
      <protection/>
    </xf>
    <xf numFmtId="0" fontId="6" fillId="0" borderId="52" xfId="51" applyFont="1" applyBorder="1" applyAlignment="1" applyProtection="1">
      <alignment horizontal="center" vertical="center" wrapText="1"/>
      <protection/>
    </xf>
    <xf numFmtId="0" fontId="6" fillId="0" borderId="39" xfId="51" applyFont="1" applyBorder="1" applyAlignment="1" applyProtection="1">
      <alignment horizontal="center" vertical="center" wrapText="1"/>
      <protection/>
    </xf>
    <xf numFmtId="0" fontId="6" fillId="0" borderId="53" xfId="51" applyFont="1" applyBorder="1" applyAlignment="1" applyProtection="1">
      <alignment horizontal="center" vertical="center" wrapText="1"/>
      <protection/>
    </xf>
    <xf numFmtId="0" fontId="102" fillId="0" borderId="0" xfId="0" applyFont="1" applyAlignment="1">
      <alignment horizontal="left" vertical="center" wrapText="1"/>
    </xf>
    <xf numFmtId="0" fontId="12" fillId="0" borderId="0" xfId="0" applyFont="1" applyAlignment="1">
      <alignment horizontal="left" vertical="center" wrapText="1"/>
    </xf>
    <xf numFmtId="0" fontId="19" fillId="0" borderId="0" xfId="51" applyFont="1" applyBorder="1" applyAlignment="1" applyProtection="1">
      <alignment horizontal="left" vertical="center" wrapText="1"/>
      <protection locked="0"/>
    </xf>
    <xf numFmtId="0" fontId="6" fillId="0" borderId="69" xfId="51" applyFont="1" applyBorder="1" applyAlignment="1" applyProtection="1">
      <alignment horizontal="center" vertical="center" wrapText="1"/>
      <protection/>
    </xf>
    <xf numFmtId="0" fontId="6" fillId="0" borderId="16" xfId="51" applyFont="1" applyBorder="1" applyAlignment="1" applyProtection="1">
      <alignment horizontal="center" vertical="center" wrapText="1"/>
      <protection/>
    </xf>
    <xf numFmtId="0" fontId="12" fillId="0" borderId="23" xfId="51" applyFont="1" applyFill="1" applyBorder="1" applyAlignment="1" applyProtection="1">
      <alignment horizontal="left" vertical="center"/>
      <protection/>
    </xf>
    <xf numFmtId="0" fontId="12" fillId="0" borderId="24" xfId="51" applyFont="1" applyFill="1" applyBorder="1" applyAlignment="1" applyProtection="1">
      <alignment horizontal="left" vertical="center"/>
      <protection/>
    </xf>
    <xf numFmtId="0" fontId="6" fillId="0" borderId="164" xfId="51" applyFont="1" applyBorder="1" applyAlignment="1" applyProtection="1">
      <alignment horizontal="left" vertical="center" wrapText="1"/>
      <protection/>
    </xf>
    <xf numFmtId="0" fontId="6" fillId="0" borderId="16" xfId="51" applyFont="1" applyBorder="1" applyAlignment="1" applyProtection="1">
      <alignment horizontal="left" vertical="center" wrapText="1"/>
      <protection/>
    </xf>
    <xf numFmtId="0" fontId="6" fillId="0" borderId="14" xfId="51" applyFont="1" applyBorder="1" applyAlignment="1" applyProtection="1">
      <alignment horizontal="left" vertical="center" wrapText="1"/>
      <protection/>
    </xf>
    <xf numFmtId="0" fontId="6" fillId="0" borderId="19" xfId="51" applyFont="1" applyBorder="1" applyAlignment="1" applyProtection="1">
      <alignment horizontal="left" vertical="center" wrapText="1"/>
      <protection/>
    </xf>
    <xf numFmtId="0" fontId="6" fillId="0" borderId="60" xfId="51" applyFont="1" applyBorder="1" applyAlignment="1" applyProtection="1">
      <alignment horizontal="left" vertical="center" wrapText="1"/>
      <protection/>
    </xf>
    <xf numFmtId="0" fontId="6" fillId="0" borderId="57" xfId="51" applyFont="1" applyBorder="1" applyAlignment="1" applyProtection="1">
      <alignment horizontal="left" vertical="center" wrapText="1"/>
      <protection/>
    </xf>
    <xf numFmtId="0" fontId="6" fillId="0" borderId="58" xfId="51" applyFont="1" applyBorder="1" applyAlignment="1" applyProtection="1">
      <alignment horizontal="left" vertical="center" wrapText="1"/>
      <protection/>
    </xf>
    <xf numFmtId="0" fontId="8" fillId="0" borderId="12" xfId="51" applyFont="1" applyBorder="1" applyAlignment="1" applyProtection="1">
      <alignment horizontal="center" vertical="center"/>
      <protection/>
    </xf>
    <xf numFmtId="0" fontId="8" fillId="0" borderId="13" xfId="51" applyFont="1" applyBorder="1" applyAlignment="1" applyProtection="1">
      <alignment horizontal="center" vertical="center"/>
      <protection/>
    </xf>
    <xf numFmtId="0" fontId="8" fillId="0" borderId="22" xfId="51" applyFont="1" applyBorder="1" applyAlignment="1" applyProtection="1">
      <alignment horizontal="center" vertical="center"/>
      <protection/>
    </xf>
    <xf numFmtId="0" fontId="6" fillId="0" borderId="0" xfId="0" applyFont="1" applyAlignment="1" applyProtection="1">
      <alignment horizontal="left" vertical="center" wrapText="1"/>
      <protection/>
    </xf>
    <xf numFmtId="0" fontId="6" fillId="45" borderId="31" xfId="51" applyFont="1" applyFill="1" applyBorder="1" applyAlignment="1" applyProtection="1">
      <alignment horizontal="center" vertical="center" wrapText="1"/>
      <protection/>
    </xf>
    <xf numFmtId="0" fontId="6" fillId="45" borderId="18" xfId="51" applyFont="1" applyFill="1" applyBorder="1" applyAlignment="1" applyProtection="1">
      <alignment horizontal="center" vertical="center" wrapText="1"/>
      <protection/>
    </xf>
    <xf numFmtId="0" fontId="6" fillId="45" borderId="16" xfId="51" applyFont="1" applyFill="1" applyBorder="1" applyAlignment="1" applyProtection="1">
      <alignment horizontal="center" vertical="center" wrapText="1"/>
      <protection/>
    </xf>
    <xf numFmtId="0" fontId="6" fillId="45" borderId="19" xfId="51" applyFont="1" applyFill="1" applyBorder="1" applyAlignment="1" applyProtection="1">
      <alignment horizontal="center" vertical="center" wrapText="1"/>
      <protection/>
    </xf>
    <xf numFmtId="0" fontId="12" fillId="0" borderId="56" xfId="51" applyFont="1" applyFill="1" applyBorder="1" applyAlignment="1" applyProtection="1">
      <alignment horizontal="left" vertical="center"/>
      <protection/>
    </xf>
    <xf numFmtId="0" fontId="12" fillId="0" borderId="33" xfId="51" applyFont="1" applyFill="1" applyBorder="1" applyAlignment="1" applyProtection="1">
      <alignment horizontal="left" vertical="center"/>
      <protection/>
    </xf>
    <xf numFmtId="0" fontId="6" fillId="0" borderId="56" xfId="51" applyFont="1" applyFill="1" applyBorder="1" applyAlignment="1" applyProtection="1">
      <alignment horizontal="center" vertical="center" wrapText="1"/>
      <protection/>
    </xf>
    <xf numFmtId="0" fontId="6" fillId="0" borderId="33" xfId="51" applyFont="1" applyFill="1" applyBorder="1" applyAlignment="1" applyProtection="1">
      <alignment horizontal="center" vertical="center" wrapText="1"/>
      <protection/>
    </xf>
    <xf numFmtId="0" fontId="6" fillId="0" borderId="90" xfId="51" applyFont="1" applyFill="1" applyBorder="1" applyAlignment="1" applyProtection="1">
      <alignment horizontal="center" vertical="center" wrapText="1"/>
      <protection/>
    </xf>
    <xf numFmtId="0" fontId="6" fillId="0" borderId="32" xfId="51" applyFont="1" applyFill="1" applyBorder="1" applyAlignment="1" applyProtection="1">
      <alignment horizontal="center" vertical="center" wrapText="1"/>
      <protection/>
    </xf>
    <xf numFmtId="0" fontId="6" fillId="0" borderId="86" xfId="51" applyFont="1" applyFill="1" applyBorder="1" applyAlignment="1" applyProtection="1">
      <alignment horizontal="center" vertical="center" wrapText="1"/>
      <protection/>
    </xf>
    <xf numFmtId="0" fontId="6" fillId="0" borderId="59" xfId="51" applyFont="1" applyFill="1" applyBorder="1" applyAlignment="1" applyProtection="1">
      <alignment horizontal="center" vertical="center" wrapText="1"/>
      <protection/>
    </xf>
    <xf numFmtId="0" fontId="6" fillId="0" borderId="62" xfId="51" applyFont="1" applyFill="1" applyBorder="1" applyAlignment="1" applyProtection="1">
      <alignment horizontal="center" vertical="center" wrapText="1"/>
      <protection/>
    </xf>
    <xf numFmtId="0" fontId="8" fillId="0" borderId="17" xfId="51" applyFont="1" applyBorder="1" applyAlignment="1" applyProtection="1">
      <alignment horizontal="center" vertical="center" wrapText="1"/>
      <protection/>
    </xf>
    <xf numFmtId="0" fontId="8" fillId="0" borderId="10" xfId="51" applyFont="1" applyBorder="1" applyAlignment="1" applyProtection="1">
      <alignment horizontal="center" vertical="center" wrapText="1"/>
      <protection/>
    </xf>
    <xf numFmtId="0" fontId="8" fillId="0" borderId="38" xfId="51" applyFont="1" applyBorder="1" applyAlignment="1" applyProtection="1">
      <alignment horizontal="center" vertical="center" wrapText="1"/>
      <protection/>
    </xf>
    <xf numFmtId="0" fontId="6" fillId="0" borderId="62" xfId="51" applyFont="1" applyBorder="1" applyAlignment="1" applyProtection="1">
      <alignment horizontal="left" vertical="center" wrapText="1"/>
      <protection/>
    </xf>
    <xf numFmtId="0" fontId="6" fillId="0" borderId="85" xfId="51" applyFont="1" applyFill="1" applyBorder="1" applyAlignment="1" applyProtection="1">
      <alignment horizontal="center" vertical="center"/>
      <protection/>
    </xf>
    <xf numFmtId="0" fontId="6" fillId="0" borderId="82" xfId="51" applyFont="1" applyFill="1" applyBorder="1" applyAlignment="1" applyProtection="1">
      <alignment horizontal="center" vertical="center"/>
      <protection/>
    </xf>
    <xf numFmtId="0" fontId="6" fillId="0" borderId="34" xfId="51" applyFont="1" applyFill="1" applyBorder="1" applyAlignment="1" applyProtection="1">
      <alignment horizontal="center" vertical="center"/>
      <protection/>
    </xf>
    <xf numFmtId="0" fontId="8" fillId="0" borderId="149" xfId="51" applyFont="1" applyBorder="1" applyAlignment="1" applyProtection="1">
      <alignment horizontal="center" vertical="center"/>
      <protection/>
    </xf>
    <xf numFmtId="0" fontId="6" fillId="0" borderId="65" xfId="51" applyFont="1" applyFill="1" applyBorder="1" applyAlignment="1" applyProtection="1">
      <alignment horizontal="center" vertical="center" wrapText="1"/>
      <protection/>
    </xf>
    <xf numFmtId="0" fontId="6" fillId="0" borderId="63" xfId="51" applyFont="1" applyFill="1" applyBorder="1" applyAlignment="1" applyProtection="1">
      <alignment horizontal="center" vertical="center" wrapText="1"/>
      <protection/>
    </xf>
    <xf numFmtId="0" fontId="6" fillId="0" borderId="165" xfId="51" applyFont="1" applyFill="1" applyBorder="1" applyAlignment="1" applyProtection="1">
      <alignment horizontal="center" vertical="center" wrapText="1"/>
      <protection/>
    </xf>
    <xf numFmtId="0" fontId="6" fillId="0" borderId="85" xfId="51" applyFont="1" applyFill="1" applyBorder="1" applyAlignment="1" applyProtection="1">
      <alignment horizontal="center" vertical="center" wrapText="1"/>
      <protection/>
    </xf>
    <xf numFmtId="0" fontId="6" fillId="0" borderId="82" xfId="51" applyFont="1" applyFill="1" applyBorder="1" applyAlignment="1" applyProtection="1">
      <alignment horizontal="center" vertical="center" wrapText="1"/>
      <protection/>
    </xf>
    <xf numFmtId="0" fontId="6" fillId="0" borderId="34" xfId="51" applyFont="1" applyFill="1" applyBorder="1" applyAlignment="1" applyProtection="1">
      <alignment horizontal="center" vertical="center" wrapText="1"/>
      <protection/>
    </xf>
    <xf numFmtId="0" fontId="6" fillId="0" borderId="73"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6" fillId="0" borderId="17" xfId="51" applyFont="1" applyBorder="1" applyAlignment="1" applyProtection="1">
      <alignment horizontal="center" vertical="center" wrapText="1"/>
      <protection/>
    </xf>
    <xf numFmtId="0" fontId="6" fillId="0" borderId="10" xfId="51" applyFont="1" applyBorder="1" applyAlignment="1" applyProtection="1">
      <alignment horizontal="center" vertical="center" wrapText="1"/>
      <protection/>
    </xf>
    <xf numFmtId="0" fontId="6" fillId="0" borderId="38" xfId="51" applyFont="1" applyBorder="1" applyAlignment="1" applyProtection="1">
      <alignment horizontal="center" vertical="center" wrapText="1"/>
      <protection/>
    </xf>
    <xf numFmtId="0" fontId="6" fillId="0" borderId="114" xfId="51" applyFont="1" applyBorder="1" applyAlignment="1" applyProtection="1">
      <alignment horizontal="center" vertical="center"/>
      <protection/>
    </xf>
    <xf numFmtId="0" fontId="6" fillId="0" borderId="59" xfId="51" applyFont="1" applyBorder="1" applyAlignment="1" applyProtection="1">
      <alignment horizontal="center" vertical="center"/>
      <protection/>
    </xf>
    <xf numFmtId="0" fontId="6" fillId="0" borderId="14" xfId="51" applyFont="1" applyBorder="1" applyAlignment="1" applyProtection="1">
      <alignment horizontal="center" vertical="center"/>
      <protection/>
    </xf>
    <xf numFmtId="0" fontId="6" fillId="0" borderId="19" xfId="51" applyFont="1" applyBorder="1" applyAlignment="1" applyProtection="1">
      <alignment horizontal="center" vertical="center"/>
      <protection/>
    </xf>
    <xf numFmtId="0" fontId="6" fillId="0" borderId="88" xfId="51" applyFont="1" applyBorder="1" applyAlignment="1" applyProtection="1">
      <alignment horizontal="center" vertical="center"/>
      <protection/>
    </xf>
    <xf numFmtId="0" fontId="6" fillId="0" borderId="21" xfId="51" applyFont="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0" fontId="12" fillId="0" borderId="19" xfId="51" applyFont="1" applyFill="1" applyBorder="1" applyAlignment="1" applyProtection="1">
      <alignment horizontal="left" vertical="center"/>
      <protection/>
    </xf>
    <xf numFmtId="0" fontId="6" fillId="0" borderId="56" xfId="51" applyFont="1" applyFill="1" applyBorder="1" applyAlignment="1" applyProtection="1">
      <alignment horizontal="left" vertical="center"/>
      <protection/>
    </xf>
    <xf numFmtId="0" fontId="6" fillId="0" borderId="62" xfId="51" applyFont="1" applyFill="1" applyBorder="1" applyAlignment="1" applyProtection="1">
      <alignment horizontal="left" vertical="center"/>
      <protection/>
    </xf>
    <xf numFmtId="0" fontId="6" fillId="0" borderId="56" xfId="51" applyFont="1" applyBorder="1" applyAlignment="1" applyProtection="1">
      <alignment horizontal="left" vertical="center" wrapText="1"/>
      <protection/>
    </xf>
    <xf numFmtId="0" fontId="6" fillId="0" borderId="107" xfId="51" applyFont="1" applyBorder="1" applyAlignment="1" applyProtection="1">
      <alignment horizontal="center" vertical="center" wrapText="1"/>
      <protection/>
    </xf>
    <xf numFmtId="0" fontId="6" fillId="0" borderId="31" xfId="51" applyFont="1" applyBorder="1" applyAlignment="1" applyProtection="1">
      <alignment horizontal="center" vertical="center" wrapText="1"/>
      <protection/>
    </xf>
    <xf numFmtId="0" fontId="8" fillId="0" borderId="84" xfId="51" applyFont="1" applyFill="1" applyBorder="1" applyAlignment="1" applyProtection="1">
      <alignment horizontal="center" vertical="center" wrapText="1"/>
      <protection/>
    </xf>
    <xf numFmtId="0" fontId="8" fillId="0" borderId="0" xfId="51" applyFont="1" applyFill="1" applyBorder="1" applyAlignment="1" applyProtection="1">
      <alignment horizontal="center" vertical="center" wrapText="1"/>
      <protection/>
    </xf>
    <xf numFmtId="0" fontId="8" fillId="0" borderId="149" xfId="51" applyFont="1" applyFill="1" applyBorder="1" applyAlignment="1" applyProtection="1">
      <alignment horizontal="center" vertical="center" wrapText="1"/>
      <protection/>
    </xf>
    <xf numFmtId="0" fontId="7" fillId="0" borderId="114" xfId="51" applyFont="1" applyFill="1" applyBorder="1" applyAlignment="1" applyProtection="1">
      <alignment horizontal="center" vertical="center" wrapText="1"/>
      <protection/>
    </xf>
    <xf numFmtId="0" fontId="7" fillId="0" borderId="23" xfId="51" applyFont="1" applyFill="1" applyBorder="1" applyAlignment="1" applyProtection="1">
      <alignment horizontal="center" vertical="center" wrapText="1"/>
      <protection/>
    </xf>
    <xf numFmtId="0" fontId="7" fillId="0" borderId="24" xfId="51" applyFont="1" applyFill="1" applyBorder="1" applyAlignment="1" applyProtection="1">
      <alignment horizontal="center" vertical="center" wrapText="1"/>
      <protection/>
    </xf>
    <xf numFmtId="0" fontId="6" fillId="0" borderId="86" xfId="51" applyFont="1" applyFill="1" applyBorder="1" applyAlignment="1" applyProtection="1">
      <alignment horizontal="center" vertical="center" wrapText="1"/>
      <protection/>
    </xf>
    <xf numFmtId="0" fontId="6" fillId="44" borderId="166" xfId="51" applyFont="1" applyFill="1" applyBorder="1" applyAlignment="1" applyProtection="1">
      <alignment horizontal="left" vertical="center" wrapText="1"/>
      <protection/>
    </xf>
    <xf numFmtId="0" fontId="6" fillId="44" borderId="35" xfId="51" applyFont="1" applyFill="1" applyBorder="1" applyAlignment="1" applyProtection="1">
      <alignment horizontal="left" vertical="center" wrapText="1"/>
      <protection/>
    </xf>
    <xf numFmtId="0" fontId="6" fillId="37" borderId="20" xfId="51" applyFont="1" applyFill="1" applyBorder="1" applyAlignment="1" applyProtection="1">
      <alignment horizontal="center" vertical="center"/>
      <protection/>
    </xf>
    <xf numFmtId="0" fontId="6" fillId="37" borderId="15" xfId="51" applyFont="1" applyFill="1" applyBorder="1" applyAlignment="1" applyProtection="1">
      <alignment horizontal="center" vertical="center"/>
      <protection/>
    </xf>
    <xf numFmtId="0" fontId="27" fillId="45" borderId="74" xfId="51" applyFont="1" applyFill="1" applyBorder="1" applyAlignment="1" applyProtection="1">
      <alignment horizontal="center" vertical="center"/>
      <protection/>
    </xf>
    <xf numFmtId="0" fontId="27" fillId="45" borderId="82" xfId="51" applyFont="1" applyFill="1" applyBorder="1" applyAlignment="1" applyProtection="1">
      <alignment horizontal="center" vertical="center"/>
      <protection/>
    </xf>
    <xf numFmtId="0" fontId="27" fillId="45" borderId="114" xfId="51" applyFont="1" applyFill="1" applyBorder="1" applyAlignment="1" applyProtection="1">
      <alignment horizontal="center" vertical="center"/>
      <protection/>
    </xf>
    <xf numFmtId="0" fontId="27" fillId="0" borderId="56" xfId="51" applyFont="1" applyBorder="1" applyAlignment="1" applyProtection="1">
      <alignment horizontal="center" vertical="center" wrapText="1"/>
      <protection/>
    </xf>
    <xf numFmtId="0" fontId="6" fillId="0" borderId="62" xfId="51" applyFont="1" applyBorder="1" applyAlignment="1" applyProtection="1">
      <alignment horizontal="center" vertical="center" wrapText="1"/>
      <protection/>
    </xf>
    <xf numFmtId="0" fontId="6" fillId="0" borderId="59" xfId="51" applyFont="1" applyBorder="1" applyAlignment="1" applyProtection="1">
      <alignment horizontal="center" vertical="center" wrapText="1"/>
      <protection/>
    </xf>
    <xf numFmtId="0" fontId="6" fillId="33" borderId="167" xfId="51" applyFont="1" applyFill="1" applyBorder="1" applyAlignment="1" applyProtection="1">
      <alignment horizontal="center" vertical="center" wrapText="1"/>
      <protection/>
    </xf>
    <xf numFmtId="0" fontId="6" fillId="33" borderId="65" xfId="51" applyFont="1" applyFill="1" applyBorder="1" applyAlignment="1" applyProtection="1">
      <alignment horizontal="center" vertical="center" wrapText="1"/>
      <protection/>
    </xf>
    <xf numFmtId="0" fontId="6" fillId="33" borderId="110" xfId="51" applyFont="1" applyFill="1" applyBorder="1" applyAlignment="1" applyProtection="1">
      <alignment horizontal="center" vertical="center" wrapText="1"/>
      <protection/>
    </xf>
    <xf numFmtId="2" fontId="6" fillId="0" borderId="20" xfId="51" applyNumberFormat="1" applyFont="1" applyBorder="1" applyAlignment="1" applyProtection="1">
      <alignment horizontal="center" vertical="center" wrapText="1"/>
      <protection/>
    </xf>
    <xf numFmtId="2" fontId="6" fillId="0" borderId="15" xfId="51" applyNumberFormat="1" applyFont="1" applyBorder="1" applyAlignment="1" applyProtection="1">
      <alignment horizontal="center" vertical="center" wrapText="1"/>
      <protection/>
    </xf>
    <xf numFmtId="0" fontId="10" fillId="0" borderId="61" xfId="51" applyFont="1" applyBorder="1" applyAlignment="1" applyProtection="1">
      <alignment horizontal="center" vertical="center" wrapText="1"/>
      <protection/>
    </xf>
    <xf numFmtId="0" fontId="10" fillId="0" borderId="164" xfId="51" applyFont="1" applyBorder="1" applyAlignment="1" applyProtection="1">
      <alignment horizontal="center" vertical="center" wrapText="1"/>
      <protection/>
    </xf>
    <xf numFmtId="0" fontId="10" fillId="0" borderId="80" xfId="51" applyFont="1" applyBorder="1" applyAlignment="1" applyProtection="1">
      <alignment horizontal="center" vertical="center" wrapText="1"/>
      <protection/>
    </xf>
    <xf numFmtId="0" fontId="6" fillId="44" borderId="168" xfId="51" applyFont="1" applyFill="1" applyBorder="1" applyAlignment="1" applyProtection="1">
      <alignment horizontal="left" vertical="center" wrapText="1"/>
      <protection/>
    </xf>
    <xf numFmtId="0" fontId="6" fillId="44" borderId="169" xfId="51" applyFont="1" applyFill="1" applyBorder="1" applyAlignment="1" applyProtection="1">
      <alignment horizontal="left" vertical="center" wrapText="1"/>
      <protection/>
    </xf>
    <xf numFmtId="0" fontId="6" fillId="44" borderId="86" xfId="51" applyFont="1" applyFill="1" applyBorder="1" applyAlignment="1" applyProtection="1">
      <alignment horizontal="left" vertical="center" wrapText="1"/>
      <protection/>
    </xf>
    <xf numFmtId="0" fontId="6" fillId="44" borderId="33" xfId="51" applyFont="1" applyFill="1" applyBorder="1" applyAlignment="1" applyProtection="1">
      <alignment horizontal="left" vertical="center" wrapText="1"/>
      <protection/>
    </xf>
    <xf numFmtId="0" fontId="6" fillId="0" borderId="163" xfId="51" applyFont="1" applyBorder="1" applyAlignment="1" applyProtection="1">
      <alignment horizontal="center" vertical="center"/>
      <protection/>
    </xf>
    <xf numFmtId="0" fontId="6" fillId="0" borderId="140" xfId="51" applyFont="1" applyBorder="1" applyAlignment="1" applyProtection="1">
      <alignment horizontal="center" vertical="center"/>
      <protection/>
    </xf>
    <xf numFmtId="0" fontId="6" fillId="0" borderId="81" xfId="51" applyFont="1" applyBorder="1" applyAlignment="1" applyProtection="1">
      <alignment horizontal="center" vertical="center"/>
      <protection/>
    </xf>
    <xf numFmtId="0" fontId="48" fillId="0" borderId="134" xfId="51" applyFont="1" applyBorder="1" applyAlignment="1" applyProtection="1">
      <alignment horizontal="center" vertical="center"/>
      <protection/>
    </xf>
    <xf numFmtId="0" fontId="48" fillId="0" borderId="42" xfId="51" applyFont="1" applyBorder="1" applyAlignment="1" applyProtection="1">
      <alignment horizontal="center" vertical="center"/>
      <protection/>
    </xf>
    <xf numFmtId="0" fontId="48" fillId="0" borderId="65" xfId="51" applyFont="1" applyBorder="1" applyAlignment="1" applyProtection="1">
      <alignment horizontal="center" vertical="center"/>
      <protection/>
    </xf>
    <xf numFmtId="0" fontId="48" fillId="0" borderId="148" xfId="51" applyFont="1" applyBorder="1" applyAlignment="1" applyProtection="1">
      <alignment horizontal="center" vertical="center"/>
      <protection/>
    </xf>
    <xf numFmtId="0" fontId="48" fillId="0" borderId="110" xfId="51" applyFont="1" applyBorder="1" applyAlignment="1" applyProtection="1">
      <alignment horizontal="center" vertical="center"/>
      <protection/>
    </xf>
    <xf numFmtId="0" fontId="48" fillId="0" borderId="115" xfId="51" applyFont="1" applyBorder="1" applyAlignment="1" applyProtection="1">
      <alignment horizontal="center" vertical="center"/>
      <protection/>
    </xf>
    <xf numFmtId="0" fontId="6" fillId="0" borderId="63" xfId="51" applyFont="1" applyBorder="1" applyAlignment="1" applyProtection="1">
      <alignment horizontal="center" vertical="center" wrapText="1"/>
      <protection/>
    </xf>
    <xf numFmtId="0" fontId="6" fillId="0" borderId="32" xfId="51" applyFont="1" applyBorder="1" applyAlignment="1" applyProtection="1">
      <alignment horizontal="center" vertical="center" wrapText="1"/>
      <protection/>
    </xf>
    <xf numFmtId="0" fontId="6" fillId="44" borderId="86" xfId="51" applyFont="1" applyFill="1" applyBorder="1" applyAlignment="1" applyProtection="1">
      <alignment vertical="center" wrapText="1"/>
      <protection/>
    </xf>
    <xf numFmtId="0" fontId="6" fillId="44" borderId="33" xfId="51" applyFont="1" applyFill="1" applyBorder="1" applyAlignment="1" applyProtection="1">
      <alignment vertical="center" wrapText="1"/>
      <protection/>
    </xf>
    <xf numFmtId="0" fontId="6" fillId="0" borderId="74" xfId="51" applyFont="1" applyBorder="1" applyAlignment="1" applyProtection="1">
      <alignment horizontal="center" vertical="center" wrapText="1"/>
      <protection/>
    </xf>
    <xf numFmtId="0" fontId="6" fillId="0" borderId="34" xfId="51" applyFont="1" applyBorder="1" applyAlignment="1" applyProtection="1">
      <alignment horizontal="center" vertical="center" wrapText="1"/>
      <protection/>
    </xf>
    <xf numFmtId="0" fontId="6" fillId="0" borderId="73" xfId="51" applyFont="1" applyBorder="1" applyAlignment="1" applyProtection="1">
      <alignment horizontal="center" vertical="center" wrapText="1"/>
      <protection/>
    </xf>
    <xf numFmtId="0" fontId="6" fillId="0" borderId="15" xfId="51" applyFont="1" applyBorder="1" applyAlignment="1" applyProtection="1">
      <alignment horizontal="center" vertical="center" wrapText="1"/>
      <protection/>
    </xf>
    <xf numFmtId="0" fontId="10" fillId="0" borderId="20" xfId="51" applyFont="1" applyBorder="1" applyAlignment="1" applyProtection="1">
      <alignment horizontal="center" vertical="center" wrapText="1"/>
      <protection/>
    </xf>
    <xf numFmtId="0" fontId="10" fillId="0" borderId="15" xfId="51" applyFont="1" applyBorder="1" applyAlignment="1" applyProtection="1">
      <alignment horizontal="center" vertical="center" wrapText="1"/>
      <protection/>
    </xf>
    <xf numFmtId="0" fontId="100" fillId="0" borderId="0" xfId="51" applyFont="1" applyFill="1" applyAlignment="1">
      <alignment horizontal="left" vertical="center" wrapText="1"/>
      <protection/>
    </xf>
    <xf numFmtId="0" fontId="76" fillId="0" borderId="0" xfId="0" applyFont="1" applyAlignment="1">
      <alignment vertical="center"/>
    </xf>
    <xf numFmtId="0" fontId="6" fillId="0" borderId="107" xfId="51" applyFont="1" applyFill="1" applyBorder="1" applyAlignment="1" applyProtection="1">
      <alignment horizontal="center" vertical="center" wrapText="1"/>
      <protection locked="0"/>
    </xf>
    <xf numFmtId="0" fontId="6" fillId="0" borderId="31" xfId="51" applyFont="1" applyFill="1" applyBorder="1" applyAlignment="1" applyProtection="1">
      <alignment horizontal="center" vertical="center" wrapText="1"/>
      <protection locked="0"/>
    </xf>
    <xf numFmtId="0" fontId="6" fillId="0" borderId="63" xfId="51" applyFont="1" applyFill="1" applyBorder="1" applyAlignment="1" applyProtection="1">
      <alignment horizontal="center" vertical="center" wrapText="1"/>
      <protection locked="0"/>
    </xf>
    <xf numFmtId="0" fontId="6" fillId="0" borderId="32" xfId="51" applyFont="1" applyFill="1" applyBorder="1" applyAlignment="1" applyProtection="1">
      <alignment horizontal="center" vertical="center" wrapText="1"/>
      <protection locked="0"/>
    </xf>
    <xf numFmtId="0" fontId="6" fillId="0" borderId="83" xfId="51" applyFont="1" applyBorder="1" applyAlignment="1">
      <alignment horizontal="center" vertical="center"/>
      <protection/>
    </xf>
    <xf numFmtId="0" fontId="6" fillId="0" borderId="107" xfId="51" applyFont="1" applyBorder="1" applyAlignment="1">
      <alignment horizontal="center" vertical="center"/>
      <protection/>
    </xf>
    <xf numFmtId="0" fontId="6" fillId="0" borderId="52" xfId="51" applyFont="1" applyBorder="1" applyAlignment="1">
      <alignment horizontal="center" vertical="center"/>
      <protection/>
    </xf>
    <xf numFmtId="0" fontId="6" fillId="0" borderId="40" xfId="51" applyFont="1" applyBorder="1" applyAlignment="1" applyProtection="1">
      <alignment horizontal="center" vertical="center" wrapText="1"/>
      <protection locked="0"/>
    </xf>
    <xf numFmtId="0" fontId="6" fillId="0" borderId="36" xfId="51" applyFont="1" applyBorder="1" applyAlignment="1" applyProtection="1">
      <alignment horizontal="center" vertical="center" wrapText="1"/>
      <protection locked="0"/>
    </xf>
    <xf numFmtId="0" fontId="6" fillId="0" borderId="18" xfId="51" applyFont="1" applyBorder="1" applyAlignment="1" applyProtection="1">
      <alignment horizontal="center" vertical="center" wrapText="1"/>
      <protection locked="0"/>
    </xf>
    <xf numFmtId="0" fontId="6" fillId="0" borderId="85" xfId="51" applyFont="1" applyFill="1" applyBorder="1" applyAlignment="1" applyProtection="1">
      <alignment horizontal="center" vertical="center" wrapText="1"/>
      <protection locked="0"/>
    </xf>
    <xf numFmtId="0" fontId="6" fillId="0" borderId="34" xfId="51" applyFont="1" applyFill="1" applyBorder="1" applyAlignment="1" applyProtection="1">
      <alignment horizontal="center" vertical="center" wrapText="1"/>
      <protection locked="0"/>
    </xf>
    <xf numFmtId="0" fontId="6" fillId="0" borderId="85" xfId="51" applyFont="1" applyBorder="1" applyAlignment="1" applyProtection="1">
      <alignment horizontal="center" vertical="center" wrapText="1"/>
      <protection locked="0"/>
    </xf>
    <xf numFmtId="0" fontId="6" fillId="0" borderId="82" xfId="51" applyFont="1" applyBorder="1" applyAlignment="1" applyProtection="1">
      <alignment horizontal="center" vertical="center"/>
      <protection locked="0"/>
    </xf>
    <xf numFmtId="0" fontId="6" fillId="0" borderId="34" xfId="51" applyFont="1" applyBorder="1" applyAlignment="1" applyProtection="1">
      <alignment horizontal="center" vertical="center"/>
      <protection locked="0"/>
    </xf>
    <xf numFmtId="0" fontId="27" fillId="0" borderId="85" xfId="51" applyFont="1" applyFill="1" applyBorder="1" applyAlignment="1" applyProtection="1">
      <alignment horizontal="center" vertical="center" wrapText="1"/>
      <protection locked="0"/>
    </xf>
    <xf numFmtId="0" fontId="27" fillId="0" borderId="34" xfId="51" applyFont="1" applyFill="1" applyBorder="1" applyAlignment="1" applyProtection="1">
      <alignment horizontal="center" vertical="center" wrapText="1"/>
      <protection locked="0"/>
    </xf>
    <xf numFmtId="0" fontId="6" fillId="0" borderId="86" xfId="51" applyFont="1" applyBorder="1" applyAlignment="1" applyProtection="1">
      <alignment horizontal="center" vertical="center" wrapText="1"/>
      <protection locked="0"/>
    </xf>
    <xf numFmtId="0" fontId="6" fillId="0" borderId="62" xfId="51" applyFont="1" applyBorder="1" applyAlignment="1" applyProtection="1">
      <alignment horizontal="center" vertical="center" wrapText="1"/>
      <protection locked="0"/>
    </xf>
    <xf numFmtId="0" fontId="6" fillId="0" borderId="14" xfId="51" applyFont="1" applyBorder="1" applyAlignment="1" applyProtection="1">
      <alignment horizontal="center" vertical="center"/>
      <protection locked="0"/>
    </xf>
    <xf numFmtId="0" fontId="8" fillId="0" borderId="23" xfId="51" applyFont="1" applyFill="1" applyBorder="1" applyAlignment="1">
      <alignment horizontal="center" vertical="center" wrapText="1"/>
      <protection/>
    </xf>
    <xf numFmtId="0" fontId="8" fillId="0" borderId="14" xfId="51" applyFont="1" applyFill="1" applyBorder="1" applyAlignment="1">
      <alignment horizontal="center" vertical="center" wrapText="1"/>
      <protection/>
    </xf>
    <xf numFmtId="0" fontId="8" fillId="0" borderId="20" xfId="51" applyFont="1" applyFill="1" applyBorder="1" applyAlignment="1">
      <alignment horizontal="center" vertical="center" wrapText="1"/>
      <protection/>
    </xf>
    <xf numFmtId="0" fontId="6" fillId="33" borderId="134" xfId="51" applyFont="1" applyFill="1" applyBorder="1" applyAlignment="1">
      <alignment horizontal="center" vertical="center" wrapText="1"/>
      <protection/>
    </xf>
    <xf numFmtId="0" fontId="6" fillId="33" borderId="65" xfId="51" applyFont="1" applyFill="1" applyBorder="1" applyAlignment="1">
      <alignment horizontal="center" vertical="center" wrapText="1"/>
      <protection/>
    </xf>
    <xf numFmtId="0" fontId="6" fillId="0" borderId="23" xfId="51" applyFont="1" applyFill="1" applyBorder="1" applyAlignment="1">
      <alignment horizontal="center" vertical="center"/>
      <protection/>
    </xf>
    <xf numFmtId="0" fontId="6" fillId="0" borderId="16" xfId="51" applyFont="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2" xfId="51" applyFont="1" applyBorder="1" applyAlignment="1" applyProtection="1">
      <alignment horizontal="left" vertical="center"/>
      <protection/>
    </xf>
    <xf numFmtId="0" fontId="6" fillId="0" borderId="85" xfId="51" applyFont="1" applyBorder="1" applyAlignment="1" applyProtection="1">
      <alignment horizontal="center" vertical="center"/>
      <protection/>
    </xf>
    <xf numFmtId="0" fontId="6" fillId="0" borderId="86" xfId="51" applyFont="1" applyBorder="1" applyAlignment="1" applyProtection="1">
      <alignment horizontal="center" vertical="center"/>
      <protection/>
    </xf>
    <xf numFmtId="0" fontId="6" fillId="0" borderId="158" xfId="51" applyFont="1" applyBorder="1" applyAlignment="1" applyProtection="1">
      <alignment horizontal="center" vertical="center"/>
      <protection/>
    </xf>
    <xf numFmtId="0" fontId="6" fillId="0" borderId="140" xfId="51" applyFont="1" applyBorder="1" applyAlignment="1" applyProtection="1">
      <alignment horizontal="center" vertical="center"/>
      <protection/>
    </xf>
    <xf numFmtId="0" fontId="6" fillId="0" borderId="81" xfId="51" applyFont="1" applyBorder="1" applyAlignment="1" applyProtection="1">
      <alignment horizontal="center" vertical="center"/>
      <protection/>
    </xf>
    <xf numFmtId="0" fontId="6" fillId="0" borderId="37" xfId="51" applyFont="1" applyBorder="1" applyAlignment="1" applyProtection="1">
      <alignment horizontal="left" vertical="center"/>
      <protection/>
    </xf>
    <xf numFmtId="0" fontId="6" fillId="0" borderId="83" xfId="51" applyFont="1" applyFill="1" applyBorder="1" applyAlignment="1" applyProtection="1">
      <alignment horizontal="left" vertical="center"/>
      <protection/>
    </xf>
    <xf numFmtId="0" fontId="6" fillId="0" borderId="107" xfId="51" applyFont="1" applyFill="1" applyBorder="1" applyAlignment="1" applyProtection="1">
      <alignment horizontal="left" vertical="center"/>
      <protection/>
    </xf>
    <xf numFmtId="0" fontId="6" fillId="0" borderId="107" xfId="51" applyFont="1" applyBorder="1" applyAlignment="1" applyProtection="1">
      <alignment horizontal="left" vertical="center"/>
      <protection/>
    </xf>
    <xf numFmtId="0" fontId="6" fillId="0" borderId="52" xfId="51" applyFont="1" applyBorder="1" applyAlignment="1" applyProtection="1">
      <alignment horizontal="left" vertical="center"/>
      <protection/>
    </xf>
    <xf numFmtId="0" fontId="12" fillId="0" borderId="11" xfId="51" applyFont="1" applyBorder="1" applyAlignment="1" applyProtection="1">
      <alignment horizontal="left" vertical="center" wrapText="1"/>
      <protection/>
    </xf>
    <xf numFmtId="0" fontId="12" fillId="0" borderId="72" xfId="51" applyFont="1" applyBorder="1" applyAlignment="1" applyProtection="1">
      <alignment horizontal="left" vertical="center" wrapText="1"/>
      <protection/>
    </xf>
    <xf numFmtId="0" fontId="6" fillId="0" borderId="31" xfId="51" applyFont="1" applyBorder="1" applyAlignment="1" applyProtection="1">
      <alignment horizontal="center" vertical="center"/>
      <protection/>
    </xf>
    <xf numFmtId="0" fontId="6" fillId="0" borderId="107" xfId="51" applyFont="1" applyBorder="1" applyAlignment="1" applyProtection="1">
      <alignment vertical="center"/>
      <protection/>
    </xf>
    <xf numFmtId="0" fontId="6" fillId="0" borderId="52" xfId="51" applyFont="1" applyBorder="1" applyAlignment="1" applyProtection="1">
      <alignment vertical="center"/>
      <protection/>
    </xf>
    <xf numFmtId="0" fontId="6" fillId="0" borderId="83" xfId="51" applyFont="1" applyFill="1" applyBorder="1" applyAlignment="1" applyProtection="1">
      <alignment horizontal="center" vertical="center"/>
      <protection/>
    </xf>
    <xf numFmtId="0" fontId="6" fillId="0" borderId="107" xfId="51" applyFont="1" applyFill="1" applyBorder="1" applyAlignment="1" applyProtection="1">
      <alignment horizontal="center" vertical="center"/>
      <protection/>
    </xf>
    <xf numFmtId="0" fontId="6" fillId="0" borderId="52" xfId="51" applyFont="1" applyFill="1" applyBorder="1" applyAlignment="1" applyProtection="1">
      <alignment horizontal="center" vertical="center"/>
      <protection/>
    </xf>
    <xf numFmtId="0" fontId="6" fillId="0" borderId="11" xfId="51" applyFont="1" applyBorder="1" applyAlignment="1" applyProtection="1">
      <alignment horizontal="left" vertical="center"/>
      <protection/>
    </xf>
    <xf numFmtId="0" fontId="6" fillId="0" borderId="72" xfId="51" applyFont="1" applyBorder="1" applyAlignment="1" applyProtection="1">
      <alignment horizontal="left" vertical="center"/>
      <protection/>
    </xf>
    <xf numFmtId="0" fontId="6" fillId="0" borderId="85" xfId="51" applyFont="1" applyBorder="1" applyAlignment="1" applyProtection="1">
      <alignment horizontal="center" vertical="center"/>
      <protection/>
    </xf>
    <xf numFmtId="0" fontId="6" fillId="0" borderId="165" xfId="51" applyFont="1" applyBorder="1" applyAlignment="1" applyProtection="1">
      <alignment horizontal="center" vertical="center"/>
      <protection/>
    </xf>
    <xf numFmtId="0" fontId="6" fillId="0" borderId="86" xfId="51" applyFont="1" applyBorder="1" applyAlignment="1" applyProtection="1">
      <alignment horizontal="center" vertical="center"/>
      <protection/>
    </xf>
    <xf numFmtId="0" fontId="6" fillId="0" borderId="158" xfId="51" applyFont="1" applyBorder="1" applyAlignment="1" applyProtection="1">
      <alignment horizontal="center" vertical="center"/>
      <protection/>
    </xf>
    <xf numFmtId="0" fontId="6" fillId="0" borderId="134" xfId="51" applyFont="1" applyBorder="1" applyAlignment="1" applyProtection="1">
      <alignment horizontal="center" vertical="center"/>
      <protection/>
    </xf>
    <xf numFmtId="0" fontId="6" fillId="0" borderId="65" xfId="51" applyFont="1" applyBorder="1" applyAlignment="1" applyProtection="1">
      <alignment horizontal="center" vertical="center"/>
      <protection/>
    </xf>
    <xf numFmtId="0" fontId="6" fillId="0" borderId="110" xfId="51" applyFont="1" applyBorder="1" applyAlignment="1" applyProtection="1">
      <alignment horizontal="center" vertical="center"/>
      <protection/>
    </xf>
    <xf numFmtId="0" fontId="6" fillId="0" borderId="0" xfId="51" applyFont="1" applyFill="1" applyBorder="1" applyAlignment="1" applyProtection="1">
      <alignment wrapText="1"/>
      <protection locked="0"/>
    </xf>
    <xf numFmtId="0" fontId="0" fillId="0" borderId="0" xfId="0" applyAlignment="1">
      <alignment/>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tab 1_13(1)" xfId="47"/>
    <cellStyle name="Normální 11" xfId="48"/>
    <cellStyle name="Normální 12" xfId="49"/>
    <cellStyle name="Normální 13" xfId="50"/>
    <cellStyle name="normální 2" xfId="51"/>
    <cellStyle name="normální 3" xfId="52"/>
    <cellStyle name="Normální 4" xfId="53"/>
    <cellStyle name="normální_Konečná verze NOVYKAZY" xfId="54"/>
    <cellStyle name="normální_tabulka do výroční zprávy rozboru hospodaření" xfId="55"/>
    <cellStyle name="Followed Hyperlink" xfId="56"/>
    <cellStyle name="Poznámka" xfId="57"/>
    <cellStyle name="Percent" xfId="58"/>
    <cellStyle name="Procenta 2" xfId="59"/>
    <cellStyle name="Propojená buňka" xfId="60"/>
    <cellStyle name="Správně" xfId="61"/>
    <cellStyle name="Text upozornění"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2114550</xdr:colOff>
      <xdr:row>40</xdr:row>
      <xdr:rowOff>161925</xdr:rowOff>
    </xdr:from>
    <xdr:ext cx="4048125" cy="257175"/>
    <xdr:sp fLocksText="0">
      <xdr:nvSpPr>
        <xdr:cNvPr id="1"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2"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3"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4"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5"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6"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7"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8"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9"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10"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11"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12"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13"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14"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42</xdr:row>
      <xdr:rowOff>161925</xdr:rowOff>
    </xdr:from>
    <xdr:ext cx="4048125" cy="276225"/>
    <xdr:sp fLocksText="0">
      <xdr:nvSpPr>
        <xdr:cNvPr id="15" name="TextovéPole 1"/>
        <xdr:cNvSpPr txBox="1">
          <a:spLocks noChangeArrowheads="1"/>
        </xdr:cNvSpPr>
      </xdr:nvSpPr>
      <xdr:spPr>
        <a:xfrm rot="10597951">
          <a:off x="2943225" y="7991475"/>
          <a:ext cx="40481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16"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2114550</xdr:colOff>
      <xdr:row>40</xdr:row>
      <xdr:rowOff>161925</xdr:rowOff>
    </xdr:from>
    <xdr:ext cx="4048125" cy="257175"/>
    <xdr:sp fLocksText="0">
      <xdr:nvSpPr>
        <xdr:cNvPr id="17" name="TextovéPole 1"/>
        <xdr:cNvSpPr txBox="1">
          <a:spLocks noChangeArrowheads="1"/>
        </xdr:cNvSpPr>
      </xdr:nvSpPr>
      <xdr:spPr>
        <a:xfrm rot="10597951">
          <a:off x="2943225" y="7667625"/>
          <a:ext cx="40481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0</xdr:col>
      <xdr:colOff>0</xdr:colOff>
      <xdr:row>20</xdr:row>
      <xdr:rowOff>0</xdr:rowOff>
    </xdr:to>
    <xdr:sp>
      <xdr:nvSpPr>
        <xdr:cNvPr id="1" name="Line 1"/>
        <xdr:cNvSpPr>
          <a:spLocks/>
        </xdr:cNvSpPr>
      </xdr:nvSpPr>
      <xdr:spPr>
        <a:xfrm>
          <a:off x="0" y="542925"/>
          <a:ext cx="0" cy="2867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95300"/>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4"/>
  <sheetViews>
    <sheetView zoomScale="87" zoomScaleNormal="87" zoomScalePageLayoutView="0" workbookViewId="0" topLeftCell="A1">
      <pane ySplit="5" topLeftCell="A137" activePane="bottomLeft" state="frozen"/>
      <selection pane="topLeft" activeCell="A1" sqref="A1:E1"/>
      <selection pane="bottomLeft" activeCell="E153" sqref="E153"/>
    </sheetView>
  </sheetViews>
  <sheetFormatPr defaultColWidth="9.140625" defaultRowHeight="12.75" customHeight="1"/>
  <cols>
    <col min="1" max="1" width="76.28125" style="70" customWidth="1"/>
    <col min="2" max="2" width="13.00390625" style="784" customWidth="1"/>
    <col min="3" max="3" width="7.421875" style="784" customWidth="1"/>
    <col min="4" max="4" width="10.57421875" style="197" customWidth="1"/>
    <col min="5" max="5" width="12.57421875" style="197" customWidth="1"/>
    <col min="6" max="16384" width="9.140625" style="70" customWidth="1"/>
  </cols>
  <sheetData>
    <row r="1" spans="1:6" ht="21">
      <c r="A1" s="1263" t="s">
        <v>763</v>
      </c>
      <c r="B1" s="1263"/>
      <c r="C1" s="1263"/>
      <c r="D1" s="1263"/>
      <c r="E1" s="1263"/>
      <c r="F1" s="353"/>
    </row>
    <row r="2" spans="1:6" ht="7.5" customHeight="1" thickBot="1">
      <c r="A2" s="1264"/>
      <c r="B2" s="1264"/>
      <c r="C2" s="1264"/>
      <c r="D2" s="1264"/>
      <c r="E2" s="1264"/>
      <c r="F2" s="353"/>
    </row>
    <row r="3" spans="1:6" ht="27.75" customHeight="1" thickBot="1">
      <c r="A3" s="1265" t="s">
        <v>975</v>
      </c>
      <c r="B3" s="1266"/>
      <c r="C3" s="1266"/>
      <c r="D3" s="1266"/>
      <c r="E3" s="1267"/>
      <c r="F3" s="749"/>
    </row>
    <row r="4" spans="1:6" ht="12.75" customHeight="1" thickBot="1">
      <c r="A4" s="1268" t="s">
        <v>595</v>
      </c>
      <c r="B4" s="1269"/>
      <c r="C4" s="1269"/>
      <c r="D4" s="1269"/>
      <c r="E4" s="1270"/>
      <c r="F4" s="353"/>
    </row>
    <row r="5" spans="1:6" ht="22.5" customHeight="1" thickBot="1">
      <c r="A5" s="750" t="s">
        <v>1048</v>
      </c>
      <c r="B5" s="751" t="s">
        <v>770</v>
      </c>
      <c r="C5" s="752" t="s">
        <v>771</v>
      </c>
      <c r="D5" s="753" t="s">
        <v>681</v>
      </c>
      <c r="E5" s="754" t="s">
        <v>682</v>
      </c>
      <c r="F5" s="353"/>
    </row>
    <row r="6" spans="1:6" ht="12.75" customHeight="1">
      <c r="A6" s="755" t="s">
        <v>126</v>
      </c>
      <c r="B6" s="1271"/>
      <c r="C6" s="1272"/>
      <c r="D6" s="756" t="s">
        <v>579</v>
      </c>
      <c r="E6" s="757" t="s">
        <v>580</v>
      </c>
      <c r="F6" s="353"/>
    </row>
    <row r="7" spans="1:6" ht="12.75" customHeight="1">
      <c r="A7" s="745" t="s">
        <v>127</v>
      </c>
      <c r="B7" s="746" t="s">
        <v>976</v>
      </c>
      <c r="C7" s="758" t="s">
        <v>128</v>
      </c>
      <c r="D7" s="347">
        <f>D8+D16+D27+D34</f>
        <v>85942.09001000001</v>
      </c>
      <c r="E7" s="348">
        <f>E8+E16+E27+E34</f>
        <v>84305.27994000005</v>
      </c>
      <c r="F7" s="353"/>
    </row>
    <row r="8" spans="1:6" ht="12.75" customHeight="1">
      <c r="A8" s="745" t="s">
        <v>129</v>
      </c>
      <c r="B8" s="746" t="s">
        <v>130</v>
      </c>
      <c r="C8" s="758" t="s">
        <v>131</v>
      </c>
      <c r="D8" s="349">
        <f>SUM(D9:D15)</f>
        <v>15247.68946</v>
      </c>
      <c r="E8" s="350">
        <f>SUM(E9:E15)</f>
        <v>14296.43337</v>
      </c>
      <c r="F8" s="353"/>
    </row>
    <row r="9" spans="1:6" ht="12.75" customHeight="1">
      <c r="A9" s="745" t="s">
        <v>132</v>
      </c>
      <c r="B9" s="746" t="s">
        <v>133</v>
      </c>
      <c r="C9" s="758" t="s">
        <v>134</v>
      </c>
      <c r="D9" s="759">
        <v>0</v>
      </c>
      <c r="E9" s="760">
        <v>0</v>
      </c>
      <c r="F9" s="353"/>
    </row>
    <row r="10" spans="1:6" ht="12.75" customHeight="1">
      <c r="A10" s="745" t="s">
        <v>135</v>
      </c>
      <c r="B10" s="746" t="s">
        <v>136</v>
      </c>
      <c r="C10" s="758" t="s">
        <v>137</v>
      </c>
      <c r="D10" s="759">
        <v>14761.53292</v>
      </c>
      <c r="E10" s="760">
        <v>14148.43337</v>
      </c>
      <c r="F10" s="353"/>
    </row>
    <row r="11" spans="1:6" ht="12.75" customHeight="1">
      <c r="A11" s="745" t="s">
        <v>138</v>
      </c>
      <c r="B11" s="746" t="s">
        <v>139</v>
      </c>
      <c r="C11" s="758" t="s">
        <v>140</v>
      </c>
      <c r="D11" s="759">
        <v>0</v>
      </c>
      <c r="E11" s="760">
        <v>0</v>
      </c>
      <c r="F11" s="353"/>
    </row>
    <row r="12" spans="1:6" ht="12.75" customHeight="1">
      <c r="A12" s="745" t="s">
        <v>141</v>
      </c>
      <c r="B12" s="746" t="s">
        <v>142</v>
      </c>
      <c r="C12" s="758" t="s">
        <v>143</v>
      </c>
      <c r="D12" s="759">
        <v>338.15654</v>
      </c>
      <c r="E12" s="760">
        <v>0</v>
      </c>
      <c r="F12" s="353"/>
    </row>
    <row r="13" spans="1:6" ht="12.75" customHeight="1">
      <c r="A13" s="745" t="s">
        <v>144</v>
      </c>
      <c r="B13" s="746" t="s">
        <v>145</v>
      </c>
      <c r="C13" s="758" t="s">
        <v>146</v>
      </c>
      <c r="D13" s="759">
        <v>148</v>
      </c>
      <c r="E13" s="760">
        <v>148</v>
      </c>
      <c r="F13" s="353"/>
    </row>
    <row r="14" spans="1:6" ht="12.75" customHeight="1">
      <c r="A14" s="745" t="s">
        <v>147</v>
      </c>
      <c r="B14" s="746" t="s">
        <v>148</v>
      </c>
      <c r="C14" s="758" t="s">
        <v>149</v>
      </c>
      <c r="D14" s="759">
        <v>0</v>
      </c>
      <c r="E14" s="760">
        <v>0</v>
      </c>
      <c r="F14" s="353"/>
    </row>
    <row r="15" spans="1:6" ht="12.75" customHeight="1">
      <c r="A15" s="745" t="s">
        <v>150</v>
      </c>
      <c r="B15" s="746" t="s">
        <v>151</v>
      </c>
      <c r="C15" s="758" t="s">
        <v>152</v>
      </c>
      <c r="D15" s="759">
        <v>0</v>
      </c>
      <c r="E15" s="760">
        <v>0</v>
      </c>
      <c r="F15" s="353"/>
    </row>
    <row r="16" spans="1:6" ht="12.75" customHeight="1">
      <c r="A16" s="761" t="s">
        <v>153</v>
      </c>
      <c r="B16" s="746" t="s">
        <v>154</v>
      </c>
      <c r="C16" s="758" t="s">
        <v>155</v>
      </c>
      <c r="D16" s="349">
        <f>SUM(D17:D26)</f>
        <v>167165.17902</v>
      </c>
      <c r="E16" s="350">
        <f>SUM(E17:E26)</f>
        <v>169960.37519000002</v>
      </c>
      <c r="F16" s="353"/>
    </row>
    <row r="17" spans="1:6" ht="12.75" customHeight="1">
      <c r="A17" s="745" t="s">
        <v>156</v>
      </c>
      <c r="B17" s="746" t="s">
        <v>157</v>
      </c>
      <c r="C17" s="758" t="s">
        <v>158</v>
      </c>
      <c r="D17" s="759">
        <v>2011.1</v>
      </c>
      <c r="E17" s="760">
        <v>2011.1</v>
      </c>
      <c r="F17" s="353"/>
    </row>
    <row r="18" spans="1:6" ht="12.75" customHeight="1">
      <c r="A18" s="745" t="s">
        <v>159</v>
      </c>
      <c r="B18" s="746" t="s">
        <v>160</v>
      </c>
      <c r="C18" s="758" t="s">
        <v>161</v>
      </c>
      <c r="D18" s="759">
        <v>155</v>
      </c>
      <c r="E18" s="760">
        <v>155</v>
      </c>
      <c r="F18" s="353"/>
    </row>
    <row r="19" spans="1:6" ht="12.75" customHeight="1">
      <c r="A19" s="745" t="s">
        <v>162</v>
      </c>
      <c r="B19" s="746" t="s">
        <v>163</v>
      </c>
      <c r="C19" s="758" t="s">
        <v>164</v>
      </c>
      <c r="D19" s="759">
        <v>107232.793</v>
      </c>
      <c r="E19" s="760">
        <v>107297.83662</v>
      </c>
      <c r="F19" s="353"/>
    </row>
    <row r="20" spans="1:6" ht="12.75" customHeight="1">
      <c r="A20" s="745" t="s">
        <v>962</v>
      </c>
      <c r="B20" s="746" t="s">
        <v>165</v>
      </c>
      <c r="C20" s="758" t="s">
        <v>166</v>
      </c>
      <c r="D20" s="759">
        <v>41696.31495</v>
      </c>
      <c r="E20" s="760">
        <v>41542.02407</v>
      </c>
      <c r="F20" s="353"/>
    </row>
    <row r="21" spans="1:6" ht="12.75" customHeight="1">
      <c r="A21" s="745" t="s">
        <v>167</v>
      </c>
      <c r="B21" s="746" t="s">
        <v>168</v>
      </c>
      <c r="C21" s="758" t="s">
        <v>169</v>
      </c>
      <c r="D21" s="759">
        <v>0</v>
      </c>
      <c r="E21" s="760">
        <v>0</v>
      </c>
      <c r="F21" s="353"/>
    </row>
    <row r="22" spans="1:6" ht="12.75" customHeight="1">
      <c r="A22" s="745" t="s">
        <v>963</v>
      </c>
      <c r="B22" s="746" t="s">
        <v>170</v>
      </c>
      <c r="C22" s="758" t="s">
        <v>171</v>
      </c>
      <c r="D22" s="759">
        <v>0</v>
      </c>
      <c r="E22" s="760">
        <v>0</v>
      </c>
      <c r="F22" s="353"/>
    </row>
    <row r="23" spans="1:6" ht="12.75" customHeight="1">
      <c r="A23" s="745" t="s">
        <v>172</v>
      </c>
      <c r="B23" s="746" t="s">
        <v>173</v>
      </c>
      <c r="C23" s="758" t="s">
        <v>174</v>
      </c>
      <c r="D23" s="759">
        <v>11499.97157</v>
      </c>
      <c r="E23" s="760">
        <v>11758.98</v>
      </c>
      <c r="F23" s="353"/>
    </row>
    <row r="24" spans="1:6" ht="12.75" customHeight="1">
      <c r="A24" s="745" t="s">
        <v>177</v>
      </c>
      <c r="B24" s="746" t="s">
        <v>178</v>
      </c>
      <c r="C24" s="758" t="s">
        <v>179</v>
      </c>
      <c r="D24" s="759">
        <v>0</v>
      </c>
      <c r="E24" s="760">
        <v>0</v>
      </c>
      <c r="F24" s="353"/>
    </row>
    <row r="25" spans="1:6" ht="12.75" customHeight="1">
      <c r="A25" s="745" t="s">
        <v>180</v>
      </c>
      <c r="B25" s="746" t="s">
        <v>181</v>
      </c>
      <c r="C25" s="758" t="s">
        <v>182</v>
      </c>
      <c r="D25" s="759">
        <v>4569.9995</v>
      </c>
      <c r="E25" s="760">
        <v>7195.4345</v>
      </c>
      <c r="F25" s="353"/>
    </row>
    <row r="26" spans="1:6" ht="12.75" customHeight="1">
      <c r="A26" s="745" t="s">
        <v>183</v>
      </c>
      <c r="B26" s="746" t="s">
        <v>184</v>
      </c>
      <c r="C26" s="758" t="s">
        <v>185</v>
      </c>
      <c r="D26" s="759">
        <v>0</v>
      </c>
      <c r="E26" s="760">
        <v>0</v>
      </c>
      <c r="F26" s="353"/>
    </row>
    <row r="27" spans="1:6" ht="12.75" customHeight="1">
      <c r="A27" s="761" t="s">
        <v>186</v>
      </c>
      <c r="B27" s="746" t="s">
        <v>966</v>
      </c>
      <c r="C27" s="758" t="s">
        <v>187</v>
      </c>
      <c r="D27" s="349">
        <f>SUM(D28:D33)</f>
        <v>0</v>
      </c>
      <c r="E27" s="350">
        <f>SUM(E28:E33)</f>
        <v>0</v>
      </c>
      <c r="F27" s="353"/>
    </row>
    <row r="28" spans="1:6" ht="12.75" customHeight="1">
      <c r="A28" s="745" t="s">
        <v>964</v>
      </c>
      <c r="B28" s="746" t="s">
        <v>188</v>
      </c>
      <c r="C28" s="758" t="s">
        <v>189</v>
      </c>
      <c r="D28" s="759">
        <v>0</v>
      </c>
      <c r="E28" s="760">
        <v>0</v>
      </c>
      <c r="F28" s="353"/>
    </row>
    <row r="29" spans="1:6" ht="12.75" customHeight="1">
      <c r="A29" s="745" t="s">
        <v>965</v>
      </c>
      <c r="B29" s="746" t="s">
        <v>190</v>
      </c>
      <c r="C29" s="758" t="s">
        <v>191</v>
      </c>
      <c r="D29" s="759">
        <v>0</v>
      </c>
      <c r="E29" s="760">
        <v>0</v>
      </c>
      <c r="F29" s="353"/>
    </row>
    <row r="30" spans="1:6" ht="12.75" customHeight="1">
      <c r="A30" s="745" t="s">
        <v>192</v>
      </c>
      <c r="B30" s="746" t="s">
        <v>193</v>
      </c>
      <c r="C30" s="758" t="s">
        <v>194</v>
      </c>
      <c r="D30" s="759">
        <v>0</v>
      </c>
      <c r="E30" s="760">
        <v>0</v>
      </c>
      <c r="F30" s="353"/>
    </row>
    <row r="31" spans="1:6" ht="12.75" customHeight="1">
      <c r="A31" s="745" t="s">
        <v>195</v>
      </c>
      <c r="B31" s="746" t="s">
        <v>196</v>
      </c>
      <c r="C31" s="758" t="s">
        <v>197</v>
      </c>
      <c r="D31" s="759">
        <v>0</v>
      </c>
      <c r="E31" s="760">
        <v>0</v>
      </c>
      <c r="F31" s="353"/>
    </row>
    <row r="32" spans="1:6" ht="12.75" customHeight="1">
      <c r="A32" s="745" t="s">
        <v>198</v>
      </c>
      <c r="B32" s="746" t="s">
        <v>199</v>
      </c>
      <c r="C32" s="758" t="s">
        <v>200</v>
      </c>
      <c r="D32" s="759">
        <v>0</v>
      </c>
      <c r="E32" s="760">
        <v>0</v>
      </c>
      <c r="F32" s="353"/>
    </row>
    <row r="33" spans="1:6" ht="12.75" customHeight="1">
      <c r="A33" s="745" t="s">
        <v>201</v>
      </c>
      <c r="B33" s="746" t="s">
        <v>977</v>
      </c>
      <c r="C33" s="758" t="s">
        <v>202</v>
      </c>
      <c r="D33" s="759">
        <v>0</v>
      </c>
      <c r="E33" s="760">
        <v>0</v>
      </c>
      <c r="F33" s="353"/>
    </row>
    <row r="34" spans="1:6" ht="12.75" customHeight="1">
      <c r="A34" s="761" t="s">
        <v>204</v>
      </c>
      <c r="B34" s="746" t="s">
        <v>978</v>
      </c>
      <c r="C34" s="758" t="s">
        <v>203</v>
      </c>
      <c r="D34" s="349">
        <f>SUM(D35:D45)</f>
        <v>-96470.77846999999</v>
      </c>
      <c r="E34" s="350">
        <f>SUM(E35:E45)</f>
        <v>-99951.52861999998</v>
      </c>
      <c r="F34" s="353"/>
    </row>
    <row r="35" spans="1:6" ht="12.75" customHeight="1">
      <c r="A35" s="745" t="s">
        <v>206</v>
      </c>
      <c r="B35" s="746" t="s">
        <v>207</v>
      </c>
      <c r="C35" s="758" t="s">
        <v>205</v>
      </c>
      <c r="D35" s="759">
        <v>0</v>
      </c>
      <c r="E35" s="760">
        <v>0</v>
      </c>
      <c r="F35" s="353"/>
    </row>
    <row r="36" spans="1:6" ht="12.75" customHeight="1">
      <c r="A36" s="745" t="s">
        <v>209</v>
      </c>
      <c r="B36" s="746" t="s">
        <v>210</v>
      </c>
      <c r="C36" s="758" t="s">
        <v>208</v>
      </c>
      <c r="D36" s="759">
        <v>-12158.95073</v>
      </c>
      <c r="E36" s="760">
        <v>-11759.73682</v>
      </c>
      <c r="F36" s="353"/>
    </row>
    <row r="37" spans="1:6" ht="12.75" customHeight="1">
      <c r="A37" s="745" t="s">
        <v>212</v>
      </c>
      <c r="B37" s="746" t="s">
        <v>213</v>
      </c>
      <c r="C37" s="758" t="s">
        <v>211</v>
      </c>
      <c r="D37" s="759">
        <v>0</v>
      </c>
      <c r="E37" s="760">
        <v>0</v>
      </c>
      <c r="F37" s="353"/>
    </row>
    <row r="38" spans="1:6" ht="12.75" customHeight="1">
      <c r="A38" s="745" t="s">
        <v>215</v>
      </c>
      <c r="B38" s="746" t="s">
        <v>216</v>
      </c>
      <c r="C38" s="758" t="s">
        <v>214</v>
      </c>
      <c r="D38" s="759">
        <v>-338.15654</v>
      </c>
      <c r="E38" s="760">
        <v>0</v>
      </c>
      <c r="F38" s="353"/>
    </row>
    <row r="39" spans="1:6" ht="12.75" customHeight="1">
      <c r="A39" s="745" t="s">
        <v>218</v>
      </c>
      <c r="B39" s="746" t="s">
        <v>219</v>
      </c>
      <c r="C39" s="758" t="s">
        <v>217</v>
      </c>
      <c r="D39" s="759">
        <v>-148</v>
      </c>
      <c r="E39" s="760">
        <v>-148</v>
      </c>
      <c r="F39" s="353"/>
    </row>
    <row r="40" spans="1:6" ht="12.75" customHeight="1">
      <c r="A40" s="745" t="s">
        <v>221</v>
      </c>
      <c r="B40" s="746" t="s">
        <v>222</v>
      </c>
      <c r="C40" s="758" t="s">
        <v>220</v>
      </c>
      <c r="D40" s="759">
        <v>-37744.948</v>
      </c>
      <c r="E40" s="760">
        <v>-39860.52</v>
      </c>
      <c r="F40" s="353"/>
    </row>
    <row r="41" spans="1:6" ht="12.75" customHeight="1">
      <c r="A41" s="745" t="s">
        <v>224</v>
      </c>
      <c r="B41" s="746" t="s">
        <v>225</v>
      </c>
      <c r="C41" s="758" t="s">
        <v>223</v>
      </c>
      <c r="D41" s="759">
        <v>-34580.75163</v>
      </c>
      <c r="E41" s="760">
        <v>-36424.2918</v>
      </c>
      <c r="F41" s="353"/>
    </row>
    <row r="42" spans="1:6" ht="12.75" customHeight="1">
      <c r="A42" s="745" t="s">
        <v>227</v>
      </c>
      <c r="B42" s="746" t="s">
        <v>228</v>
      </c>
      <c r="C42" s="758" t="s">
        <v>226</v>
      </c>
      <c r="D42" s="759">
        <v>0</v>
      </c>
      <c r="E42" s="760">
        <v>0</v>
      </c>
      <c r="F42" s="353"/>
    </row>
    <row r="43" spans="1:6" ht="12.75" customHeight="1">
      <c r="A43" s="745" t="s">
        <v>230</v>
      </c>
      <c r="B43" s="746" t="s">
        <v>231</v>
      </c>
      <c r="C43" s="758" t="s">
        <v>229</v>
      </c>
      <c r="D43" s="759">
        <v>0</v>
      </c>
      <c r="E43" s="760">
        <v>0</v>
      </c>
      <c r="F43" s="353"/>
    </row>
    <row r="44" spans="1:6" ht="12.75" customHeight="1">
      <c r="A44" s="745" t="s">
        <v>665</v>
      </c>
      <c r="B44" s="746" t="s">
        <v>233</v>
      </c>
      <c r="C44" s="758" t="s">
        <v>232</v>
      </c>
      <c r="D44" s="759">
        <v>-11499.97157</v>
      </c>
      <c r="E44" s="760">
        <v>-11758.98</v>
      </c>
      <c r="F44" s="353"/>
    </row>
    <row r="45" spans="1:6" ht="13.5" thickBot="1">
      <c r="A45" s="762" t="s">
        <v>666</v>
      </c>
      <c r="B45" s="763" t="s">
        <v>235</v>
      </c>
      <c r="C45" s="758" t="s">
        <v>234</v>
      </c>
      <c r="D45" s="764">
        <v>0</v>
      </c>
      <c r="E45" s="765">
        <v>0</v>
      </c>
      <c r="F45" s="353"/>
    </row>
    <row r="46" spans="1:6" ht="12.75" customHeight="1">
      <c r="A46" s="766" t="s">
        <v>237</v>
      </c>
      <c r="B46" s="767" t="s">
        <v>979</v>
      </c>
      <c r="C46" s="768" t="s">
        <v>236</v>
      </c>
      <c r="D46" s="351">
        <f>D47+D57+D77+D85</f>
        <v>173025.3533</v>
      </c>
      <c r="E46" s="352">
        <f>E47+E57+E77+E85</f>
        <v>215936.06479000003</v>
      </c>
      <c r="F46" s="353"/>
    </row>
    <row r="47" spans="1:6" ht="12.75" customHeight="1">
      <c r="A47" s="761" t="s">
        <v>239</v>
      </c>
      <c r="B47" s="746" t="s">
        <v>980</v>
      </c>
      <c r="C47" s="758" t="s">
        <v>238</v>
      </c>
      <c r="D47" s="349">
        <f>SUM(D48:D56)</f>
        <v>187.39364</v>
      </c>
      <c r="E47" s="350">
        <f>SUM(E48:E56)</f>
        <v>141.98626</v>
      </c>
      <c r="F47" s="353"/>
    </row>
    <row r="48" spans="1:6" ht="12.75" customHeight="1">
      <c r="A48" s="745" t="s">
        <v>241</v>
      </c>
      <c r="B48" s="746" t="s">
        <v>242</v>
      </c>
      <c r="C48" s="758" t="s">
        <v>240</v>
      </c>
      <c r="D48" s="759">
        <v>0</v>
      </c>
      <c r="E48" s="760">
        <v>0</v>
      </c>
      <c r="F48" s="353"/>
    </row>
    <row r="49" spans="1:6" ht="12.75" customHeight="1">
      <c r="A49" s="745" t="s">
        <v>244</v>
      </c>
      <c r="B49" s="746" t="s">
        <v>981</v>
      </c>
      <c r="C49" s="758" t="s">
        <v>243</v>
      </c>
      <c r="D49" s="759">
        <v>0</v>
      </c>
      <c r="E49" s="760">
        <v>0</v>
      </c>
      <c r="F49" s="353"/>
    </row>
    <row r="50" spans="1:6" ht="12.75" customHeight="1">
      <c r="A50" s="745" t="s">
        <v>246</v>
      </c>
      <c r="B50" s="746" t="s">
        <v>247</v>
      </c>
      <c r="C50" s="758" t="s">
        <v>245</v>
      </c>
      <c r="D50" s="759">
        <v>0</v>
      </c>
      <c r="E50" s="760">
        <v>0</v>
      </c>
      <c r="F50" s="353"/>
    </row>
    <row r="51" spans="1:6" ht="12.75" customHeight="1">
      <c r="A51" s="745" t="s">
        <v>249</v>
      </c>
      <c r="B51" s="746" t="s">
        <v>250</v>
      </c>
      <c r="C51" s="758" t="s">
        <v>248</v>
      </c>
      <c r="D51" s="759">
        <v>0</v>
      </c>
      <c r="E51" s="760">
        <v>0</v>
      </c>
      <c r="F51" s="353"/>
    </row>
    <row r="52" spans="1:6" ht="12.75" customHeight="1">
      <c r="A52" s="745" t="s">
        <v>252</v>
      </c>
      <c r="B52" s="746" t="s">
        <v>253</v>
      </c>
      <c r="C52" s="758" t="s">
        <v>251</v>
      </c>
      <c r="D52" s="759">
        <v>0</v>
      </c>
      <c r="E52" s="760">
        <v>0</v>
      </c>
      <c r="F52" s="353"/>
    </row>
    <row r="53" spans="1:6" ht="12.75" customHeight="1">
      <c r="A53" s="745" t="s">
        <v>967</v>
      </c>
      <c r="B53" s="746" t="s">
        <v>255</v>
      </c>
      <c r="C53" s="758" t="s">
        <v>254</v>
      </c>
      <c r="D53" s="759">
        <v>0</v>
      </c>
      <c r="E53" s="760">
        <v>0</v>
      </c>
      <c r="F53" s="353"/>
    </row>
    <row r="54" spans="1:6" ht="12.75" customHeight="1">
      <c r="A54" s="745" t="s">
        <v>257</v>
      </c>
      <c r="B54" s="746" t="s">
        <v>258</v>
      </c>
      <c r="C54" s="758" t="s">
        <v>256</v>
      </c>
      <c r="D54" s="759">
        <v>187.39364</v>
      </c>
      <c r="E54" s="760">
        <v>141.98626</v>
      </c>
      <c r="F54" s="353"/>
    </row>
    <row r="55" spans="1:6" ht="12.75" customHeight="1">
      <c r="A55" s="745" t="s">
        <v>260</v>
      </c>
      <c r="B55" s="746" t="s">
        <v>982</v>
      </c>
      <c r="C55" s="758" t="s">
        <v>259</v>
      </c>
      <c r="D55" s="759">
        <v>0</v>
      </c>
      <c r="E55" s="760">
        <v>0</v>
      </c>
      <c r="F55" s="353"/>
    </row>
    <row r="56" spans="1:6" ht="12.75" customHeight="1">
      <c r="A56" s="745" t="s">
        <v>263</v>
      </c>
      <c r="B56" s="746" t="s">
        <v>264</v>
      </c>
      <c r="C56" s="758" t="s">
        <v>262</v>
      </c>
      <c r="D56" s="759">
        <v>0</v>
      </c>
      <c r="E56" s="760">
        <v>0</v>
      </c>
      <c r="F56" s="353"/>
    </row>
    <row r="57" spans="1:6" ht="12.75" customHeight="1">
      <c r="A57" s="761" t="s">
        <v>266</v>
      </c>
      <c r="B57" s="746" t="s">
        <v>983</v>
      </c>
      <c r="C57" s="758" t="s">
        <v>265</v>
      </c>
      <c r="D57" s="349">
        <f>SUM(D58:D76)</f>
        <v>7821.305789999999</v>
      </c>
      <c r="E57" s="350">
        <f>SUM(E58:E76)</f>
        <v>8519.95861</v>
      </c>
      <c r="F57" s="353"/>
    </row>
    <row r="58" spans="1:6" ht="12.75" customHeight="1">
      <c r="A58" s="745" t="s">
        <v>268</v>
      </c>
      <c r="B58" s="746" t="s">
        <v>984</v>
      </c>
      <c r="C58" s="758" t="s">
        <v>267</v>
      </c>
      <c r="D58" s="759">
        <v>880.38522</v>
      </c>
      <c r="E58" s="760">
        <v>515.13748</v>
      </c>
      <c r="F58" s="353"/>
    </row>
    <row r="59" spans="1:6" ht="12.75" customHeight="1">
      <c r="A59" s="745" t="s">
        <v>270</v>
      </c>
      <c r="B59" s="746" t="s">
        <v>271</v>
      </c>
      <c r="C59" s="758" t="s">
        <v>269</v>
      </c>
      <c r="D59" s="759">
        <v>0</v>
      </c>
      <c r="E59" s="760">
        <v>0</v>
      </c>
      <c r="F59" s="353"/>
    </row>
    <row r="60" spans="1:6" ht="12.75" customHeight="1">
      <c r="A60" s="745" t="s">
        <v>273</v>
      </c>
      <c r="B60" s="746" t="s">
        <v>274</v>
      </c>
      <c r="C60" s="758" t="s">
        <v>272</v>
      </c>
      <c r="D60" s="759">
        <v>0</v>
      </c>
      <c r="E60" s="760">
        <v>0</v>
      </c>
      <c r="F60" s="353"/>
    </row>
    <row r="61" spans="1:6" ht="12.75" customHeight="1">
      <c r="A61" s="745" t="s">
        <v>276</v>
      </c>
      <c r="B61" s="746" t="s">
        <v>264</v>
      </c>
      <c r="C61" s="758" t="s">
        <v>275</v>
      </c>
      <c r="D61" s="759">
        <v>183.58176</v>
      </c>
      <c r="E61" s="760">
        <v>535.038</v>
      </c>
      <c r="F61" s="353"/>
    </row>
    <row r="62" spans="1:6" ht="12.75" customHeight="1">
      <c r="A62" s="745" t="s">
        <v>278</v>
      </c>
      <c r="B62" s="746" t="s">
        <v>279</v>
      </c>
      <c r="C62" s="758" t="s">
        <v>277</v>
      </c>
      <c r="D62" s="759">
        <v>274.78683</v>
      </c>
      <c r="E62" s="760">
        <v>447.793</v>
      </c>
      <c r="F62" s="353"/>
    </row>
    <row r="63" spans="1:6" ht="12.75" customHeight="1">
      <c r="A63" s="745" t="s">
        <v>281</v>
      </c>
      <c r="B63" s="746" t="s">
        <v>282</v>
      </c>
      <c r="C63" s="758" t="s">
        <v>280</v>
      </c>
      <c r="D63" s="759">
        <v>273.82603</v>
      </c>
      <c r="E63" s="760">
        <v>2.42</v>
      </c>
      <c r="F63" s="353"/>
    </row>
    <row r="64" spans="1:6" ht="12.75" customHeight="1">
      <c r="A64" s="769" t="s">
        <v>670</v>
      </c>
      <c r="B64" s="746" t="s">
        <v>284</v>
      </c>
      <c r="C64" s="758" t="s">
        <v>283</v>
      </c>
      <c r="D64" s="759">
        <v>0</v>
      </c>
      <c r="E64" s="760">
        <v>0</v>
      </c>
      <c r="F64" s="272"/>
    </row>
    <row r="65" spans="1:6" ht="12.75" customHeight="1">
      <c r="A65" s="745" t="s">
        <v>286</v>
      </c>
      <c r="B65" s="746" t="s">
        <v>287</v>
      </c>
      <c r="C65" s="758" t="s">
        <v>285</v>
      </c>
      <c r="D65" s="759">
        <v>0</v>
      </c>
      <c r="E65" s="760">
        <v>0</v>
      </c>
      <c r="F65" s="353"/>
    </row>
    <row r="66" spans="1:6" ht="12.75" customHeight="1">
      <c r="A66" s="745" t="s">
        <v>289</v>
      </c>
      <c r="B66" s="746" t="s">
        <v>290</v>
      </c>
      <c r="C66" s="758" t="s">
        <v>288</v>
      </c>
      <c r="D66" s="759">
        <v>0</v>
      </c>
      <c r="E66" s="760">
        <v>0</v>
      </c>
      <c r="F66" s="353"/>
    </row>
    <row r="67" spans="1:6" ht="12.75" customHeight="1">
      <c r="A67" s="745" t="s">
        <v>292</v>
      </c>
      <c r="B67" s="746" t="s">
        <v>293</v>
      </c>
      <c r="C67" s="758" t="s">
        <v>291</v>
      </c>
      <c r="D67" s="759">
        <v>0</v>
      </c>
      <c r="E67" s="760">
        <v>0</v>
      </c>
      <c r="F67" s="353"/>
    </row>
    <row r="68" spans="1:6" ht="12.75" customHeight="1">
      <c r="A68" s="745" t="s">
        <v>295</v>
      </c>
      <c r="B68" s="746" t="s">
        <v>296</v>
      </c>
      <c r="C68" s="758" t="s">
        <v>294</v>
      </c>
      <c r="D68" s="759">
        <v>0</v>
      </c>
      <c r="E68" s="760">
        <v>0</v>
      </c>
      <c r="F68" s="353"/>
    </row>
    <row r="69" spans="1:6" ht="12.75" customHeight="1">
      <c r="A69" s="745" t="s">
        <v>298</v>
      </c>
      <c r="B69" s="746" t="s">
        <v>299</v>
      </c>
      <c r="C69" s="758" t="s">
        <v>297</v>
      </c>
      <c r="D69" s="759">
        <v>0</v>
      </c>
      <c r="E69" s="760">
        <v>0</v>
      </c>
      <c r="F69" s="353"/>
    </row>
    <row r="70" spans="1:6" ht="12.75" customHeight="1">
      <c r="A70" s="745" t="s">
        <v>664</v>
      </c>
      <c r="B70" s="746" t="s">
        <v>301</v>
      </c>
      <c r="C70" s="758" t="s">
        <v>300</v>
      </c>
      <c r="D70" s="759">
        <v>0</v>
      </c>
      <c r="E70" s="760">
        <v>0</v>
      </c>
      <c r="F70" s="353"/>
    </row>
    <row r="71" spans="1:6" ht="12.75" customHeight="1">
      <c r="A71" s="745" t="s">
        <v>1007</v>
      </c>
      <c r="B71" s="746" t="s">
        <v>303</v>
      </c>
      <c r="C71" s="758" t="s">
        <v>302</v>
      </c>
      <c r="D71" s="759">
        <v>0</v>
      </c>
      <c r="E71" s="760">
        <v>0</v>
      </c>
      <c r="F71" s="353"/>
    </row>
    <row r="72" spans="1:6" ht="12.75" customHeight="1">
      <c r="A72" s="745" t="s">
        <v>591</v>
      </c>
      <c r="B72" s="746" t="s">
        <v>305</v>
      </c>
      <c r="C72" s="758" t="s">
        <v>304</v>
      </c>
      <c r="D72" s="759">
        <v>0</v>
      </c>
      <c r="E72" s="760">
        <v>0</v>
      </c>
      <c r="F72" s="353"/>
    </row>
    <row r="73" spans="1:6" ht="12.75" customHeight="1">
      <c r="A73" s="745" t="s">
        <v>592</v>
      </c>
      <c r="B73" s="746" t="s">
        <v>307</v>
      </c>
      <c r="C73" s="758" t="s">
        <v>306</v>
      </c>
      <c r="D73" s="759">
        <v>0</v>
      </c>
      <c r="E73" s="760">
        <v>0</v>
      </c>
      <c r="F73" s="353"/>
    </row>
    <row r="74" spans="1:6" ht="12.75" customHeight="1">
      <c r="A74" s="745" t="s">
        <v>309</v>
      </c>
      <c r="B74" s="746" t="s">
        <v>310</v>
      </c>
      <c r="C74" s="758" t="s">
        <v>308</v>
      </c>
      <c r="D74" s="759">
        <v>5213.149</v>
      </c>
      <c r="E74" s="760">
        <v>7019.57013</v>
      </c>
      <c r="F74" s="353"/>
    </row>
    <row r="75" spans="1:6" ht="12.75" customHeight="1">
      <c r="A75" s="745" t="s">
        <v>312</v>
      </c>
      <c r="B75" s="746" t="s">
        <v>313</v>
      </c>
      <c r="C75" s="758" t="s">
        <v>311</v>
      </c>
      <c r="D75" s="759">
        <v>995.57695</v>
      </c>
      <c r="E75" s="760">
        <v>0</v>
      </c>
      <c r="F75" s="353"/>
    </row>
    <row r="76" spans="1:6" ht="12.75" customHeight="1">
      <c r="A76" s="745" t="s">
        <v>315</v>
      </c>
      <c r="B76" s="746" t="s">
        <v>316</v>
      </c>
      <c r="C76" s="758" t="s">
        <v>314</v>
      </c>
      <c r="D76" s="759">
        <v>0</v>
      </c>
      <c r="E76" s="760">
        <v>0</v>
      </c>
      <c r="F76" s="353"/>
    </row>
    <row r="77" spans="1:6" ht="12.75" customHeight="1">
      <c r="A77" s="761" t="s">
        <v>318</v>
      </c>
      <c r="B77" s="746" t="s">
        <v>985</v>
      </c>
      <c r="C77" s="758" t="s">
        <v>317</v>
      </c>
      <c r="D77" s="349">
        <f>SUM(D78:D84)</f>
        <v>163705.85335999998</v>
      </c>
      <c r="E77" s="350">
        <f>SUM(E78:E84)</f>
        <v>205765.03647000002</v>
      </c>
      <c r="F77" s="353"/>
    </row>
    <row r="78" spans="1:6" ht="12.75" customHeight="1">
      <c r="A78" s="745" t="s">
        <v>968</v>
      </c>
      <c r="B78" s="746" t="s">
        <v>320</v>
      </c>
      <c r="C78" s="758" t="s">
        <v>319</v>
      </c>
      <c r="D78" s="759">
        <v>49.85817</v>
      </c>
      <c r="E78" s="760">
        <v>35.2604</v>
      </c>
      <c r="F78" s="353"/>
    </row>
    <row r="79" spans="1:6" ht="12.75" customHeight="1">
      <c r="A79" s="745" t="s">
        <v>323</v>
      </c>
      <c r="B79" s="746" t="s">
        <v>324</v>
      </c>
      <c r="C79" s="758" t="s">
        <v>321</v>
      </c>
      <c r="D79" s="759">
        <v>43.9</v>
      </c>
      <c r="E79" s="760">
        <v>18.62838</v>
      </c>
      <c r="F79" s="353"/>
    </row>
    <row r="80" spans="1:6" ht="12.75" customHeight="1">
      <c r="A80" s="745" t="s">
        <v>969</v>
      </c>
      <c r="B80" s="746" t="s">
        <v>986</v>
      </c>
      <c r="C80" s="758" t="s">
        <v>325</v>
      </c>
      <c r="D80" s="759">
        <v>163612.09519</v>
      </c>
      <c r="E80" s="760">
        <v>205711.14769</v>
      </c>
      <c r="F80" s="353"/>
    </row>
    <row r="81" spans="1:6" ht="12.75" customHeight="1">
      <c r="A81" s="745" t="s">
        <v>327</v>
      </c>
      <c r="B81" s="746" t="s">
        <v>328</v>
      </c>
      <c r="C81" s="758" t="s">
        <v>326</v>
      </c>
      <c r="D81" s="759">
        <v>0</v>
      </c>
      <c r="E81" s="760">
        <v>0</v>
      </c>
      <c r="F81" s="353"/>
    </row>
    <row r="82" spans="1:6" ht="12.75" customHeight="1">
      <c r="A82" s="745" t="s">
        <v>330</v>
      </c>
      <c r="B82" s="746" t="s">
        <v>331</v>
      </c>
      <c r="C82" s="758" t="s">
        <v>329</v>
      </c>
      <c r="D82" s="759">
        <v>0</v>
      </c>
      <c r="E82" s="760">
        <v>0</v>
      </c>
      <c r="F82" s="353"/>
    </row>
    <row r="83" spans="1:6" ht="12.75" customHeight="1">
      <c r="A83" s="745" t="s">
        <v>333</v>
      </c>
      <c r="B83" s="746" t="s">
        <v>987</v>
      </c>
      <c r="C83" s="758" t="s">
        <v>332</v>
      </c>
      <c r="D83" s="759">
        <v>0</v>
      </c>
      <c r="E83" s="760">
        <v>0</v>
      </c>
      <c r="F83" s="353"/>
    </row>
    <row r="84" spans="1:6" ht="12.75" customHeight="1">
      <c r="A84" s="745" t="s">
        <v>970</v>
      </c>
      <c r="B84" s="746" t="s">
        <v>988</v>
      </c>
      <c r="C84" s="758" t="s">
        <v>334</v>
      </c>
      <c r="D84" s="759">
        <v>0</v>
      </c>
      <c r="E84" s="760">
        <v>0</v>
      </c>
      <c r="F84" s="353"/>
    </row>
    <row r="85" spans="1:6" ht="12.75" customHeight="1">
      <c r="A85" s="761" t="s">
        <v>336</v>
      </c>
      <c r="B85" s="746" t="s">
        <v>989</v>
      </c>
      <c r="C85" s="758" t="s">
        <v>335</v>
      </c>
      <c r="D85" s="349">
        <f>SUM(D86:D87)</f>
        <v>1310.80051</v>
      </c>
      <c r="E85" s="350">
        <f>SUM(E86:E87)</f>
        <v>1509.0834499999999</v>
      </c>
      <c r="F85" s="353"/>
    </row>
    <row r="86" spans="1:6" ht="12.75" customHeight="1">
      <c r="A86" s="745" t="s">
        <v>338</v>
      </c>
      <c r="B86" s="746" t="s">
        <v>339</v>
      </c>
      <c r="C86" s="758" t="s">
        <v>990</v>
      </c>
      <c r="D86" s="759">
        <v>1299.63851</v>
      </c>
      <c r="E86" s="760">
        <v>1446.27425</v>
      </c>
      <c r="F86" s="353"/>
    </row>
    <row r="87" spans="1:6" ht="12.75" customHeight="1">
      <c r="A87" s="745" t="s">
        <v>341</v>
      </c>
      <c r="B87" s="746" t="s">
        <v>342</v>
      </c>
      <c r="C87" s="758" t="s">
        <v>337</v>
      </c>
      <c r="D87" s="759">
        <v>11.162</v>
      </c>
      <c r="E87" s="760">
        <v>62.8092</v>
      </c>
      <c r="F87" s="353"/>
    </row>
    <row r="88" spans="1:6" ht="12.75" customHeight="1">
      <c r="A88" s="1049" t="s">
        <v>345</v>
      </c>
      <c r="B88" s="746" t="s">
        <v>991</v>
      </c>
      <c r="C88" s="758" t="s">
        <v>340</v>
      </c>
      <c r="D88" s="1051">
        <f>D7+D46</f>
        <v>258967.44331</v>
      </c>
      <c r="E88" s="1052">
        <f>E7+E46</f>
        <v>300241.34473000007</v>
      </c>
      <c r="F88" s="353"/>
    </row>
    <row r="89" spans="1:6" ht="12.75" customHeight="1">
      <c r="A89" s="773" t="s">
        <v>1051</v>
      </c>
      <c r="B89" s="1060" t="s">
        <v>1065</v>
      </c>
      <c r="C89" s="775" t="s">
        <v>1054</v>
      </c>
      <c r="D89" s="1048">
        <f>D90</f>
        <v>0</v>
      </c>
      <c r="E89" s="350">
        <f>E90</f>
        <v>0</v>
      </c>
      <c r="F89" s="353"/>
    </row>
    <row r="90" spans="1:6" ht="12.75" customHeight="1">
      <c r="A90" s="773" t="s">
        <v>1052</v>
      </c>
      <c r="B90" s="746" t="s">
        <v>1036</v>
      </c>
      <c r="C90" s="758" t="s">
        <v>1055</v>
      </c>
      <c r="D90" s="759">
        <v>0</v>
      </c>
      <c r="E90" s="760">
        <v>0</v>
      </c>
      <c r="F90" s="353"/>
    </row>
    <row r="91" spans="1:6" ht="12.75" customHeight="1" thickBot="1">
      <c r="A91" s="1050" t="s">
        <v>1053</v>
      </c>
      <c r="B91" s="1061" t="s">
        <v>1066</v>
      </c>
      <c r="C91" s="758" t="s">
        <v>1056</v>
      </c>
      <c r="D91" s="1053">
        <f>D88+D89</f>
        <v>258967.44331</v>
      </c>
      <c r="E91" s="1054">
        <f>E88+E89</f>
        <v>300241.34473000007</v>
      </c>
      <c r="F91" s="353"/>
    </row>
    <row r="92" spans="1:6" ht="12.75" customHeight="1" thickBot="1">
      <c r="A92" s="770" t="s">
        <v>347</v>
      </c>
      <c r="B92" s="1273" t="s">
        <v>348</v>
      </c>
      <c r="C92" s="1274"/>
      <c r="D92" s="771" t="s">
        <v>637</v>
      </c>
      <c r="E92" s="772" t="s">
        <v>638</v>
      </c>
      <c r="F92" s="353"/>
    </row>
    <row r="93" spans="1:6" ht="12.75" customHeight="1">
      <c r="A93" s="773" t="s">
        <v>349</v>
      </c>
      <c r="B93" s="774" t="s">
        <v>992</v>
      </c>
      <c r="C93" s="775" t="s">
        <v>343</v>
      </c>
      <c r="D93" s="347">
        <f>D94+D98</f>
        <v>187944.55002</v>
      </c>
      <c r="E93" s="348">
        <f>E94+E98</f>
        <v>209810.04712</v>
      </c>
      <c r="F93" s="353"/>
    </row>
    <row r="94" spans="1:6" ht="12.75" customHeight="1">
      <c r="A94" s="745" t="s">
        <v>351</v>
      </c>
      <c r="B94" s="746" t="s">
        <v>993</v>
      </c>
      <c r="C94" s="758" t="s">
        <v>344</v>
      </c>
      <c r="D94" s="349">
        <f>SUM(D95:D97)</f>
        <v>187822.72191</v>
      </c>
      <c r="E94" s="350">
        <f>SUM(E95:E97)</f>
        <v>209177.40911</v>
      </c>
      <c r="F94" s="353"/>
    </row>
    <row r="95" spans="1:6" ht="12.75" customHeight="1">
      <c r="A95" s="745" t="s">
        <v>353</v>
      </c>
      <c r="B95" s="746" t="s">
        <v>354</v>
      </c>
      <c r="C95" s="758" t="s">
        <v>346</v>
      </c>
      <c r="D95" s="759">
        <v>86068.63321</v>
      </c>
      <c r="E95" s="760">
        <v>83353.16864</v>
      </c>
      <c r="F95" s="353"/>
    </row>
    <row r="96" spans="1:6" ht="12.75" customHeight="1">
      <c r="A96" s="745" t="s">
        <v>356</v>
      </c>
      <c r="B96" s="746" t="s">
        <v>994</v>
      </c>
      <c r="C96" s="758" t="s">
        <v>350</v>
      </c>
      <c r="D96" s="759">
        <v>101754.0887</v>
      </c>
      <c r="E96" s="760">
        <v>125824.24047</v>
      </c>
      <c r="F96" s="353"/>
    </row>
    <row r="97" spans="1:6" ht="12.75" customHeight="1">
      <c r="A97" s="745" t="s">
        <v>358</v>
      </c>
      <c r="B97" s="746" t="s">
        <v>359</v>
      </c>
      <c r="C97" s="758" t="s">
        <v>352</v>
      </c>
      <c r="D97" s="759">
        <v>0</v>
      </c>
      <c r="E97" s="760">
        <v>0</v>
      </c>
      <c r="F97" s="749"/>
    </row>
    <row r="98" spans="1:6" ht="12.75" customHeight="1">
      <c r="A98" s="761" t="s">
        <v>667</v>
      </c>
      <c r="B98" s="746" t="s">
        <v>1006</v>
      </c>
      <c r="C98" s="758" t="s">
        <v>355</v>
      </c>
      <c r="D98" s="349">
        <f>SUM(D99:D102)</f>
        <v>121.82811</v>
      </c>
      <c r="E98" s="350">
        <f>SUM(E99:E102)</f>
        <v>632.63801</v>
      </c>
      <c r="F98" s="353"/>
    </row>
    <row r="99" spans="1:6" ht="12.75" customHeight="1">
      <c r="A99" s="745" t="s">
        <v>363</v>
      </c>
      <c r="B99" s="746" t="s">
        <v>364</v>
      </c>
      <c r="C99" s="758" t="s">
        <v>357</v>
      </c>
      <c r="D99" s="759">
        <v>0</v>
      </c>
      <c r="E99" s="760">
        <v>632.63801</v>
      </c>
      <c r="F99" s="353"/>
    </row>
    <row r="100" spans="1:6" ht="12.75" customHeight="1">
      <c r="A100" s="745" t="s">
        <v>366</v>
      </c>
      <c r="B100" s="746" t="s">
        <v>367</v>
      </c>
      <c r="C100" s="758" t="s">
        <v>360</v>
      </c>
      <c r="D100" s="759">
        <v>121.82811</v>
      </c>
      <c r="E100" s="760">
        <v>0</v>
      </c>
      <c r="F100" s="353"/>
    </row>
    <row r="101" spans="1:6" ht="12.75" customHeight="1">
      <c r="A101" s="745" t="s">
        <v>669</v>
      </c>
      <c r="B101" s="746" t="s">
        <v>369</v>
      </c>
      <c r="C101" s="758" t="s">
        <v>361</v>
      </c>
      <c r="D101" s="759">
        <v>0</v>
      </c>
      <c r="E101" s="760">
        <v>0</v>
      </c>
      <c r="F101" s="353"/>
    </row>
    <row r="102" spans="1:6" ht="12.75" customHeight="1">
      <c r="A102" s="745" t="s">
        <v>1068</v>
      </c>
      <c r="B102" s="1057" t="s">
        <v>1067</v>
      </c>
      <c r="C102" s="758" t="s">
        <v>1050</v>
      </c>
      <c r="D102" s="759">
        <v>0</v>
      </c>
      <c r="E102" s="760">
        <v>0</v>
      </c>
      <c r="F102" s="353"/>
    </row>
    <row r="103" spans="1:6" ht="12.75" customHeight="1">
      <c r="A103" s="745" t="s">
        <v>371</v>
      </c>
      <c r="B103" s="776" t="s">
        <v>995</v>
      </c>
      <c r="C103" s="758" t="s">
        <v>365</v>
      </c>
      <c r="D103" s="349">
        <f>D104+D106+D114+D138</f>
        <v>68534.13802000001</v>
      </c>
      <c r="E103" s="350">
        <f>E104+E106+E114+E138</f>
        <v>87224.72068000001</v>
      </c>
      <c r="F103" s="353"/>
    </row>
    <row r="104" spans="1:6" ht="12.75" customHeight="1">
      <c r="A104" s="745" t="s">
        <v>373</v>
      </c>
      <c r="B104" s="746" t="s">
        <v>996</v>
      </c>
      <c r="C104" s="758" t="s">
        <v>368</v>
      </c>
      <c r="D104" s="349">
        <f>D105</f>
        <v>0</v>
      </c>
      <c r="E104" s="350">
        <f>E105</f>
        <v>0</v>
      </c>
      <c r="F104" s="353"/>
    </row>
    <row r="105" spans="1:6" ht="12.75" customHeight="1">
      <c r="A105" s="745" t="s">
        <v>375</v>
      </c>
      <c r="B105" s="746" t="s">
        <v>376</v>
      </c>
      <c r="C105" s="758" t="s">
        <v>370</v>
      </c>
      <c r="D105" s="759">
        <v>0</v>
      </c>
      <c r="E105" s="760">
        <v>0</v>
      </c>
      <c r="F105" s="353"/>
    </row>
    <row r="106" spans="1:6" ht="12.75" customHeight="1">
      <c r="A106" s="745" t="s">
        <v>378</v>
      </c>
      <c r="B106" s="746" t="s">
        <v>997</v>
      </c>
      <c r="C106" s="758" t="s">
        <v>372</v>
      </c>
      <c r="D106" s="349">
        <f>SUM(D107:D113)</f>
        <v>0</v>
      </c>
      <c r="E106" s="350">
        <f>SUM(E107:E113)</f>
        <v>0</v>
      </c>
      <c r="F106" s="353"/>
    </row>
    <row r="107" spans="1:6" ht="12.75" customHeight="1">
      <c r="A107" s="745" t="s">
        <v>971</v>
      </c>
      <c r="B107" s="746" t="s">
        <v>380</v>
      </c>
      <c r="C107" s="758" t="s">
        <v>374</v>
      </c>
      <c r="D107" s="759">
        <v>0</v>
      </c>
      <c r="E107" s="760">
        <v>0</v>
      </c>
      <c r="F107" s="353"/>
    </row>
    <row r="108" spans="1:6" ht="12.75" customHeight="1">
      <c r="A108" s="745" t="s">
        <v>593</v>
      </c>
      <c r="B108" s="746" t="s">
        <v>382</v>
      </c>
      <c r="C108" s="758" t="s">
        <v>377</v>
      </c>
      <c r="D108" s="759">
        <v>0</v>
      </c>
      <c r="E108" s="760">
        <v>0</v>
      </c>
      <c r="F108" s="353"/>
    </row>
    <row r="109" spans="1:6" ht="12.75" customHeight="1">
      <c r="A109" s="745" t="s">
        <v>384</v>
      </c>
      <c r="B109" s="746" t="s">
        <v>385</v>
      </c>
      <c r="C109" s="758" t="s">
        <v>379</v>
      </c>
      <c r="D109" s="759">
        <v>0</v>
      </c>
      <c r="E109" s="760">
        <v>0</v>
      </c>
      <c r="F109" s="353"/>
    </row>
    <row r="110" spans="1:6" ht="12.75" customHeight="1">
      <c r="A110" s="745" t="s">
        <v>387</v>
      </c>
      <c r="B110" s="746" t="s">
        <v>388</v>
      </c>
      <c r="C110" s="758" t="s">
        <v>381</v>
      </c>
      <c r="D110" s="759">
        <v>0</v>
      </c>
      <c r="E110" s="760">
        <v>0</v>
      </c>
      <c r="F110" s="353"/>
    </row>
    <row r="111" spans="1:6" ht="12.75" customHeight="1">
      <c r="A111" s="745" t="s">
        <v>390</v>
      </c>
      <c r="B111" s="746" t="s">
        <v>391</v>
      </c>
      <c r="C111" s="758" t="s">
        <v>383</v>
      </c>
      <c r="D111" s="759">
        <v>0</v>
      </c>
      <c r="E111" s="760">
        <v>0</v>
      </c>
      <c r="F111" s="353"/>
    </row>
    <row r="112" spans="1:6" ht="12.75" customHeight="1">
      <c r="A112" s="745" t="s">
        <v>393</v>
      </c>
      <c r="B112" s="746" t="s">
        <v>394</v>
      </c>
      <c r="C112" s="758" t="s">
        <v>386</v>
      </c>
      <c r="D112" s="759">
        <v>0</v>
      </c>
      <c r="E112" s="760">
        <v>0</v>
      </c>
      <c r="F112" s="353"/>
    </row>
    <row r="113" spans="1:6" ht="12.75" customHeight="1">
      <c r="A113" s="745" t="s">
        <v>396</v>
      </c>
      <c r="B113" s="746" t="s">
        <v>397</v>
      </c>
      <c r="C113" s="758" t="s">
        <v>389</v>
      </c>
      <c r="D113" s="759">
        <v>0</v>
      </c>
      <c r="E113" s="760">
        <v>0</v>
      </c>
      <c r="F113" s="353"/>
    </row>
    <row r="114" spans="1:6" ht="12.75" customHeight="1">
      <c r="A114" s="761" t="s">
        <v>399</v>
      </c>
      <c r="B114" s="746" t="s">
        <v>998</v>
      </c>
      <c r="C114" s="758" t="s">
        <v>392</v>
      </c>
      <c r="D114" s="349">
        <f>SUM(D115:D137)</f>
        <v>62049.19912000001</v>
      </c>
      <c r="E114" s="350">
        <f>SUM(E115:E137)</f>
        <v>79623.42798000001</v>
      </c>
      <c r="F114" s="353"/>
    </row>
    <row r="115" spans="1:6" ht="12.75" customHeight="1">
      <c r="A115" s="745" t="s">
        <v>401</v>
      </c>
      <c r="B115" s="746" t="s">
        <v>999</v>
      </c>
      <c r="C115" s="758" t="s">
        <v>395</v>
      </c>
      <c r="D115" s="759">
        <v>271.40023</v>
      </c>
      <c r="E115" s="760">
        <v>1979.16834</v>
      </c>
      <c r="F115" s="353"/>
    </row>
    <row r="116" spans="1:6" ht="12.75" customHeight="1">
      <c r="A116" s="745" t="s">
        <v>403</v>
      </c>
      <c r="B116" s="746" t="s">
        <v>404</v>
      </c>
      <c r="C116" s="758" t="s">
        <v>398</v>
      </c>
      <c r="D116" s="759">
        <v>0</v>
      </c>
      <c r="E116" s="760">
        <v>0</v>
      </c>
      <c r="F116" s="353"/>
    </row>
    <row r="117" spans="1:6" ht="12.75" customHeight="1">
      <c r="A117" s="745" t="s">
        <v>406</v>
      </c>
      <c r="B117" s="746" t="s">
        <v>407</v>
      </c>
      <c r="C117" s="758" t="s">
        <v>400</v>
      </c>
      <c r="D117" s="759">
        <v>470.56255</v>
      </c>
      <c r="E117" s="760">
        <v>175.7294</v>
      </c>
      <c r="F117" s="353"/>
    </row>
    <row r="118" spans="1:6" ht="12.75" customHeight="1">
      <c r="A118" s="745" t="s">
        <v>409</v>
      </c>
      <c r="B118" s="746" t="s">
        <v>410</v>
      </c>
      <c r="C118" s="758" t="s">
        <v>402</v>
      </c>
      <c r="D118" s="759">
        <v>1151.28901</v>
      </c>
      <c r="E118" s="760">
        <v>1822.06787</v>
      </c>
      <c r="F118" s="353"/>
    </row>
    <row r="119" spans="1:6" ht="12.75" customHeight="1">
      <c r="A119" s="745" t="s">
        <v>412</v>
      </c>
      <c r="B119" s="746" t="s">
        <v>413</v>
      </c>
      <c r="C119" s="758" t="s">
        <v>405</v>
      </c>
      <c r="D119" s="759">
        <v>19263.12</v>
      </c>
      <c r="E119" s="760">
        <v>22965.967</v>
      </c>
      <c r="F119" s="353"/>
    </row>
    <row r="120" spans="1:6" ht="12.75" customHeight="1">
      <c r="A120" s="745" t="s">
        <v>415</v>
      </c>
      <c r="B120" s="746" t="s">
        <v>416</v>
      </c>
      <c r="C120" s="758" t="s">
        <v>408</v>
      </c>
      <c r="D120" s="759">
        <v>503.523</v>
      </c>
      <c r="E120" s="760">
        <v>490.095</v>
      </c>
      <c r="F120" s="353"/>
    </row>
    <row r="121" spans="1:6" ht="12.75" customHeight="1">
      <c r="A121" s="745" t="s">
        <v>640</v>
      </c>
      <c r="B121" s="746" t="s">
        <v>284</v>
      </c>
      <c r="C121" s="758" t="s">
        <v>411</v>
      </c>
      <c r="D121" s="759">
        <v>11013.885</v>
      </c>
      <c r="E121" s="760">
        <v>12809.008</v>
      </c>
      <c r="F121" s="353"/>
    </row>
    <row r="122" spans="1:6" ht="12.75" customHeight="1">
      <c r="A122" s="745" t="s">
        <v>419</v>
      </c>
      <c r="B122" s="746" t="s">
        <v>287</v>
      </c>
      <c r="C122" s="758" t="s">
        <v>414</v>
      </c>
      <c r="D122" s="759">
        <v>0</v>
      </c>
      <c r="E122" s="760">
        <v>0</v>
      </c>
      <c r="F122" s="353"/>
    </row>
    <row r="123" spans="1:6" ht="12.75" customHeight="1">
      <c r="A123" s="745" t="s">
        <v>421</v>
      </c>
      <c r="B123" s="746" t="s">
        <v>290</v>
      </c>
      <c r="C123" s="758" t="s">
        <v>417</v>
      </c>
      <c r="D123" s="759">
        <v>5331.256</v>
      </c>
      <c r="E123" s="760">
        <v>6454.773</v>
      </c>
      <c r="F123" s="353"/>
    </row>
    <row r="124" spans="1:6" ht="12.75" customHeight="1">
      <c r="A124" s="745" t="s">
        <v>423</v>
      </c>
      <c r="B124" s="746" t="s">
        <v>293</v>
      </c>
      <c r="C124" s="758" t="s">
        <v>418</v>
      </c>
      <c r="D124" s="759">
        <v>0</v>
      </c>
      <c r="E124" s="760">
        <v>0</v>
      </c>
      <c r="F124" s="353"/>
    </row>
    <row r="125" spans="1:6" ht="12.75" customHeight="1">
      <c r="A125" s="745" t="s">
        <v>425</v>
      </c>
      <c r="B125" s="746" t="s">
        <v>296</v>
      </c>
      <c r="C125" s="758" t="s">
        <v>420</v>
      </c>
      <c r="D125" s="759">
        <v>0</v>
      </c>
      <c r="E125" s="760">
        <v>0</v>
      </c>
      <c r="F125" s="353"/>
    </row>
    <row r="126" spans="1:6" ht="12.75" customHeight="1">
      <c r="A126" s="745" t="s">
        <v>427</v>
      </c>
      <c r="B126" s="746" t="s">
        <v>299</v>
      </c>
      <c r="C126" s="758" t="s">
        <v>422</v>
      </c>
      <c r="D126" s="759">
        <v>23446.20933</v>
      </c>
      <c r="E126" s="760">
        <v>32226.16837</v>
      </c>
      <c r="F126" s="353"/>
    </row>
    <row r="127" spans="1:6" ht="12.75">
      <c r="A127" s="745" t="s">
        <v>663</v>
      </c>
      <c r="B127" s="746" t="s">
        <v>301</v>
      </c>
      <c r="C127" s="758" t="s">
        <v>424</v>
      </c>
      <c r="D127" s="759">
        <v>0</v>
      </c>
      <c r="E127" s="760">
        <v>0</v>
      </c>
      <c r="F127" s="353"/>
    </row>
    <row r="128" spans="1:6" ht="12.75">
      <c r="A128" s="769" t="s">
        <v>668</v>
      </c>
      <c r="B128" s="746" t="s">
        <v>430</v>
      </c>
      <c r="C128" s="758" t="s">
        <v>426</v>
      </c>
      <c r="D128" s="759">
        <v>0</v>
      </c>
      <c r="E128" s="760">
        <v>0</v>
      </c>
      <c r="F128" s="353"/>
    </row>
    <row r="129" spans="1:6" ht="12.75" customHeight="1">
      <c r="A129" s="745" t="s">
        <v>1008</v>
      </c>
      <c r="B129" s="746" t="s">
        <v>432</v>
      </c>
      <c r="C129" s="758" t="s">
        <v>428</v>
      </c>
      <c r="D129" s="759">
        <v>0</v>
      </c>
      <c r="E129" s="760">
        <v>0</v>
      </c>
      <c r="F129" s="353"/>
    </row>
    <row r="130" spans="1:6" ht="12.75" customHeight="1">
      <c r="A130" s="745" t="s">
        <v>434</v>
      </c>
      <c r="B130" s="746" t="s">
        <v>305</v>
      </c>
      <c r="C130" s="758" t="s">
        <v>429</v>
      </c>
      <c r="D130" s="759">
        <v>0</v>
      </c>
      <c r="E130" s="760">
        <v>0</v>
      </c>
      <c r="F130" s="353"/>
    </row>
    <row r="131" spans="1:6" ht="12.75" customHeight="1">
      <c r="A131" s="745" t="s">
        <v>436</v>
      </c>
      <c r="B131" s="746" t="s">
        <v>437</v>
      </c>
      <c r="C131" s="758" t="s">
        <v>431</v>
      </c>
      <c r="D131" s="759">
        <v>150.834</v>
      </c>
      <c r="E131" s="760">
        <v>136.256</v>
      </c>
      <c r="F131" s="353"/>
    </row>
    <row r="132" spans="1:6" ht="12.75" customHeight="1">
      <c r="A132" s="745" t="s">
        <v>972</v>
      </c>
      <c r="B132" s="746" t="s">
        <v>439</v>
      </c>
      <c r="C132" s="758" t="s">
        <v>433</v>
      </c>
      <c r="D132" s="759">
        <v>0</v>
      </c>
      <c r="E132" s="760">
        <v>0</v>
      </c>
      <c r="F132" s="353"/>
    </row>
    <row r="133" spans="1:6" ht="12.75" customHeight="1">
      <c r="A133" s="745" t="s">
        <v>441</v>
      </c>
      <c r="B133" s="746" t="s">
        <v>442</v>
      </c>
      <c r="C133" s="758" t="s">
        <v>435</v>
      </c>
      <c r="D133" s="759">
        <v>0</v>
      </c>
      <c r="E133" s="760">
        <v>0</v>
      </c>
      <c r="F133" s="353"/>
    </row>
    <row r="134" spans="1:6" ht="12.75" customHeight="1">
      <c r="A134" s="745" t="s">
        <v>594</v>
      </c>
      <c r="B134" s="746" t="s">
        <v>444</v>
      </c>
      <c r="C134" s="758" t="s">
        <v>438</v>
      </c>
      <c r="D134" s="759">
        <v>0</v>
      </c>
      <c r="E134" s="760">
        <v>0</v>
      </c>
      <c r="F134" s="353"/>
    </row>
    <row r="135" spans="1:6" ht="12.75" customHeight="1">
      <c r="A135" s="745" t="s">
        <v>446</v>
      </c>
      <c r="B135" s="746" t="s">
        <v>447</v>
      </c>
      <c r="C135" s="758" t="s">
        <v>440</v>
      </c>
      <c r="D135" s="759">
        <v>0</v>
      </c>
      <c r="E135" s="760">
        <v>0</v>
      </c>
      <c r="F135" s="353"/>
    </row>
    <row r="136" spans="1:6" ht="12.75" customHeight="1">
      <c r="A136" s="745" t="s">
        <v>449</v>
      </c>
      <c r="B136" s="746" t="s">
        <v>394</v>
      </c>
      <c r="C136" s="758" t="s">
        <v>443</v>
      </c>
      <c r="D136" s="759">
        <v>447.12</v>
      </c>
      <c r="E136" s="760">
        <v>564.195</v>
      </c>
      <c r="F136" s="353"/>
    </row>
    <row r="137" spans="1:6" ht="12.75" customHeight="1">
      <c r="A137" s="745" t="s">
        <v>451</v>
      </c>
      <c r="B137" s="746" t="s">
        <v>452</v>
      </c>
      <c r="C137" s="758" t="s">
        <v>445</v>
      </c>
      <c r="D137" s="759">
        <v>0</v>
      </c>
      <c r="E137" s="760">
        <v>0</v>
      </c>
      <c r="F137" s="353"/>
    </row>
    <row r="138" spans="1:6" ht="12.75" customHeight="1">
      <c r="A138" s="761" t="s">
        <v>454</v>
      </c>
      <c r="B138" s="746" t="s">
        <v>1000</v>
      </c>
      <c r="C138" s="758" t="s">
        <v>448</v>
      </c>
      <c r="D138" s="349">
        <f>SUM(D139:D140)</f>
        <v>6484.9389</v>
      </c>
      <c r="E138" s="350">
        <f>SUM(E139:E140)</f>
        <v>7601.2927</v>
      </c>
      <c r="F138" s="353"/>
    </row>
    <row r="139" spans="1:6" ht="12.75" customHeight="1">
      <c r="A139" s="745" t="s">
        <v>456</v>
      </c>
      <c r="B139" s="746" t="s">
        <v>457</v>
      </c>
      <c r="C139" s="758" t="s">
        <v>450</v>
      </c>
      <c r="D139" s="759">
        <v>0</v>
      </c>
      <c r="E139" s="760">
        <v>0</v>
      </c>
      <c r="F139" s="353"/>
    </row>
    <row r="140" spans="1:6" ht="12.75" customHeight="1">
      <c r="A140" s="745" t="s">
        <v>458</v>
      </c>
      <c r="B140" s="746" t="s">
        <v>459</v>
      </c>
      <c r="C140" s="758" t="s">
        <v>453</v>
      </c>
      <c r="D140" s="759">
        <v>6484.9389</v>
      </c>
      <c r="E140" s="760">
        <v>7601.2927</v>
      </c>
      <c r="F140" s="353"/>
    </row>
    <row r="141" spans="1:6" ht="12.75" customHeight="1">
      <c r="A141" s="1049" t="s">
        <v>460</v>
      </c>
      <c r="B141" s="746" t="s">
        <v>1001</v>
      </c>
      <c r="C141" s="758" t="s">
        <v>455</v>
      </c>
      <c r="D141" s="1055">
        <f>D93+D103</f>
        <v>256478.68804</v>
      </c>
      <c r="E141" s="1052">
        <f>E93+E103</f>
        <v>297034.76780000003</v>
      </c>
      <c r="F141" s="353"/>
    </row>
    <row r="142" spans="1:6" ht="12.75" customHeight="1">
      <c r="A142" s="745" t="s">
        <v>1057</v>
      </c>
      <c r="B142" s="1057" t="s">
        <v>1063</v>
      </c>
      <c r="C142" s="758" t="s">
        <v>1061</v>
      </c>
      <c r="D142" s="349">
        <f>D143</f>
        <v>2488.75527</v>
      </c>
      <c r="E142" s="350">
        <f>E143</f>
        <v>3206.57693</v>
      </c>
      <c r="F142" s="353"/>
    </row>
    <row r="143" spans="1:6" ht="12.75" customHeight="1">
      <c r="A143" s="745" t="s">
        <v>1058</v>
      </c>
      <c r="B143" s="746" t="s">
        <v>1036</v>
      </c>
      <c r="C143" s="758" t="s">
        <v>1062</v>
      </c>
      <c r="D143" s="759">
        <v>2488.75527</v>
      </c>
      <c r="E143" s="760">
        <v>3206.57693</v>
      </c>
      <c r="F143" s="353"/>
    </row>
    <row r="144" spans="1:6" ht="12.75" customHeight="1" thickBot="1">
      <c r="A144" s="1050" t="s">
        <v>1059</v>
      </c>
      <c r="B144" s="1059" t="s">
        <v>1064</v>
      </c>
      <c r="C144" s="912" t="s">
        <v>1060</v>
      </c>
      <c r="D144" s="1056">
        <f>D141+D142</f>
        <v>258967.44331</v>
      </c>
      <c r="E144" s="1054">
        <f>E141+E142</f>
        <v>300241.34473</v>
      </c>
      <c r="F144" s="353"/>
    </row>
    <row r="145" spans="1:6" ht="12.75" customHeight="1">
      <c r="A145" s="778"/>
      <c r="B145" s="779"/>
      <c r="C145" s="779"/>
      <c r="D145" s="780"/>
      <c r="E145" s="780"/>
      <c r="F145" s="353"/>
    </row>
    <row r="146" spans="1:6" ht="12.75" customHeight="1">
      <c r="A146" s="778" t="s">
        <v>624</v>
      </c>
      <c r="B146" s="779"/>
      <c r="C146" s="779"/>
      <c r="D146" s="780"/>
      <c r="E146" s="780"/>
      <c r="F146" s="353"/>
    </row>
    <row r="147" spans="1:6" ht="12.75" customHeight="1">
      <c r="A147" s="781" t="s">
        <v>1002</v>
      </c>
      <c r="B147" s="782"/>
      <c r="C147" s="782"/>
      <c r="D147" s="780"/>
      <c r="E147" s="780"/>
      <c r="F147" s="353"/>
    </row>
    <row r="148" spans="1:6" ht="12.75">
      <c r="A148" s="353" t="s">
        <v>1003</v>
      </c>
      <c r="B148" s="783"/>
      <c r="C148" s="783"/>
      <c r="D148" s="780"/>
      <c r="E148" s="780"/>
      <c r="F148" s="353"/>
    </row>
    <row r="149" spans="1:6" ht="12.75" customHeight="1">
      <c r="A149" s="354" t="s">
        <v>1075</v>
      </c>
      <c r="B149" s="783"/>
      <c r="C149" s="783"/>
      <c r="D149" s="780"/>
      <c r="E149" s="780"/>
      <c r="F149" s="353"/>
    </row>
    <row r="152" spans="1:5" ht="12.75" customHeight="1">
      <c r="A152" s="842" t="s">
        <v>1071</v>
      </c>
      <c r="D152" s="844">
        <f>D91-D144</f>
        <v>0</v>
      </c>
      <c r="E152" s="844">
        <f>E91-E144</f>
        <v>0</v>
      </c>
    </row>
    <row r="153" spans="1:5" ht="12.75" customHeight="1">
      <c r="A153" s="842" t="s">
        <v>1072</v>
      </c>
      <c r="E153" s="844">
        <f>E99-2!D81</f>
        <v>-4.46789272245951E-11</v>
      </c>
    </row>
    <row r="155" spans="1:5" s="820" customFormat="1" ht="12.75" customHeight="1">
      <c r="A155" s="842"/>
      <c r="B155" s="843"/>
      <c r="C155" s="843"/>
      <c r="D155" s="1058"/>
      <c r="E155" s="1058"/>
    </row>
    <row r="160" spans="1:5" ht="12.75" customHeight="1">
      <c r="A160" s="842"/>
      <c r="D160" s="844"/>
      <c r="E160" s="844"/>
    </row>
    <row r="163" ht="12.75" customHeight="1">
      <c r="A163" s="842"/>
    </row>
    <row r="164" ht="12.75" customHeight="1">
      <c r="A164" s="842"/>
    </row>
  </sheetData>
  <sheetProtection sheet="1"/>
  <mergeCells count="6">
    <mergeCell ref="A1:E1"/>
    <mergeCell ref="A2:E2"/>
    <mergeCell ref="A3:E3"/>
    <mergeCell ref="A4:E4"/>
    <mergeCell ref="B6:C6"/>
    <mergeCell ref="B92:C92"/>
  </mergeCells>
  <printOptions/>
  <pageMargins left="0.5905511811023623" right="0" top="0.3937007874015748" bottom="0.1968503937007874" header="0" footer="0"/>
  <pageSetup horizontalDpi="600" verticalDpi="600" orientation="portrait" paperSize="9" scale="78" r:id="rId3"/>
  <rowBreaks count="1" manualBreakCount="1">
    <brk id="76" max="4" man="1"/>
  </rowBreaks>
  <legacyDrawing r:id="rId2"/>
</worksheet>
</file>

<file path=xl/worksheets/sheet10.xml><?xml version="1.0" encoding="utf-8"?>
<worksheet xmlns="http://schemas.openxmlformats.org/spreadsheetml/2006/main" xmlns:r="http://schemas.openxmlformats.org/officeDocument/2006/relationships">
  <sheetPr>
    <tabColor theme="9" tint="0.5999900102615356"/>
    <pageSetUpPr fitToPage="1"/>
  </sheetPr>
  <dimension ref="A1:X42"/>
  <sheetViews>
    <sheetView zoomScale="89" zoomScaleNormal="89" zoomScalePageLayoutView="0" workbookViewId="0" topLeftCell="A1">
      <selection activeCell="G28" sqref="G28"/>
    </sheetView>
  </sheetViews>
  <sheetFormatPr defaultColWidth="9.140625" defaultRowHeight="15"/>
  <cols>
    <col min="5" max="5" width="32.57421875" style="0" customWidth="1"/>
    <col min="6" max="6" width="10.8515625" style="0" bestFit="1" customWidth="1"/>
    <col min="7" max="7" width="12.7109375" style="0" customWidth="1"/>
    <col min="8" max="8" width="13.57421875" style="0" customWidth="1"/>
    <col min="9" max="9" width="12.8515625" style="0" customWidth="1"/>
    <col min="10" max="10" width="12.00390625" style="0" customWidth="1"/>
    <col min="11" max="11" width="14.57421875" style="0" customWidth="1"/>
    <col min="12" max="12" width="13.421875" style="0" customWidth="1"/>
    <col min="13" max="13" width="7.421875" style="786" customWidth="1"/>
    <col min="14" max="14" width="10.421875" style="0" customWidth="1"/>
    <col min="15" max="15" width="10.8515625" style="0" customWidth="1"/>
    <col min="16" max="16" width="10.00390625" style="0" customWidth="1"/>
    <col min="17" max="17" width="0.5625" style="0" customWidth="1"/>
    <col min="20" max="20" width="12.421875" style="0" customWidth="1"/>
  </cols>
  <sheetData>
    <row r="1" spans="1:13" ht="28.5">
      <c r="A1" s="1215" t="s">
        <v>811</v>
      </c>
      <c r="C1" s="167"/>
      <c r="D1" s="167"/>
      <c r="E1" s="167"/>
      <c r="F1" s="167"/>
      <c r="M1"/>
    </row>
    <row r="2" spans="2:20" ht="16.5" thickBot="1">
      <c r="B2" s="167"/>
      <c r="C2" s="167"/>
      <c r="D2" s="167"/>
      <c r="J2" s="996"/>
      <c r="K2" s="996"/>
      <c r="M2"/>
      <c r="T2" s="177" t="s">
        <v>500</v>
      </c>
    </row>
    <row r="3" spans="1:20" ht="24.75" customHeight="1">
      <c r="A3" s="1356" t="s">
        <v>472</v>
      </c>
      <c r="B3" s="1435" t="s">
        <v>864</v>
      </c>
      <c r="C3" s="1435"/>
      <c r="D3" s="1435"/>
      <c r="E3" s="1435"/>
      <c r="F3" s="1436" t="s">
        <v>105</v>
      </c>
      <c r="G3" s="1439" t="s">
        <v>692</v>
      </c>
      <c r="H3" s="1384"/>
      <c r="I3" s="1366" t="s">
        <v>693</v>
      </c>
      <c r="J3" s="1366"/>
      <c r="K3" s="1366" t="s">
        <v>1106</v>
      </c>
      <c r="L3" s="1366"/>
      <c r="M3" s="1427" t="s">
        <v>1107</v>
      </c>
      <c r="N3" s="1429" t="s">
        <v>841</v>
      </c>
      <c r="O3" s="1431" t="s">
        <v>856</v>
      </c>
      <c r="P3" s="1348" t="s">
        <v>857</v>
      </c>
      <c r="R3" s="1374" t="s">
        <v>1123</v>
      </c>
      <c r="S3" s="1433" t="s">
        <v>1046</v>
      </c>
      <c r="T3" s="1420" t="s">
        <v>1108</v>
      </c>
    </row>
    <row r="4" spans="1:20" ht="30.75" customHeight="1">
      <c r="A4" s="1357"/>
      <c r="B4" s="1361"/>
      <c r="C4" s="1361"/>
      <c r="D4" s="1361"/>
      <c r="E4" s="1361"/>
      <c r="F4" s="1437"/>
      <c r="G4" s="164" t="s">
        <v>755</v>
      </c>
      <c r="H4" s="156" t="s">
        <v>756</v>
      </c>
      <c r="I4" s="156" t="s">
        <v>626</v>
      </c>
      <c r="J4" s="156" t="s">
        <v>631</v>
      </c>
      <c r="K4" s="156" t="s">
        <v>626</v>
      </c>
      <c r="L4" s="156" t="s">
        <v>631</v>
      </c>
      <c r="M4" s="1428"/>
      <c r="N4" s="1430"/>
      <c r="O4" s="1432"/>
      <c r="P4" s="1349"/>
      <c r="R4" s="1375"/>
      <c r="S4" s="1434"/>
      <c r="T4" s="1421"/>
    </row>
    <row r="5" spans="1:20" ht="15.75" thickBot="1">
      <c r="A5" s="1357"/>
      <c r="B5" s="1361"/>
      <c r="C5" s="1361"/>
      <c r="D5" s="1361"/>
      <c r="E5" s="1361"/>
      <c r="F5" s="1438"/>
      <c r="G5" s="444" t="s">
        <v>552</v>
      </c>
      <c r="H5" s="445" t="s">
        <v>553</v>
      </c>
      <c r="I5" s="445" t="s">
        <v>554</v>
      </c>
      <c r="J5" s="445" t="s">
        <v>555</v>
      </c>
      <c r="K5" s="445" t="s">
        <v>628</v>
      </c>
      <c r="L5" s="445" t="s">
        <v>629</v>
      </c>
      <c r="M5" s="446" t="s">
        <v>741</v>
      </c>
      <c r="N5" s="447" t="s">
        <v>754</v>
      </c>
      <c r="O5" s="997" t="s">
        <v>696</v>
      </c>
      <c r="P5" s="448" t="s">
        <v>559</v>
      </c>
      <c r="R5" s="609" t="s">
        <v>560</v>
      </c>
      <c r="S5" s="998" t="s">
        <v>29</v>
      </c>
      <c r="T5" s="1216" t="s">
        <v>598</v>
      </c>
    </row>
    <row r="6" spans="1:20" ht="15">
      <c r="A6" s="999">
        <v>1</v>
      </c>
      <c r="B6" s="1422" t="s">
        <v>630</v>
      </c>
      <c r="C6" s="1422"/>
      <c r="D6" s="1422"/>
      <c r="E6" s="1422"/>
      <c r="F6" s="714"/>
      <c r="G6" s="1000">
        <f>G7</f>
        <v>237.53704</v>
      </c>
      <c r="H6" s="1000">
        <f aca="true" t="shared" si="0" ref="H6:P6">H7</f>
        <v>237.53704</v>
      </c>
      <c r="I6" s="1000">
        <f t="shared" si="0"/>
        <v>0</v>
      </c>
      <c r="J6" s="1000">
        <f t="shared" si="0"/>
        <v>0</v>
      </c>
      <c r="K6" s="1000">
        <f t="shared" si="0"/>
        <v>237.53704</v>
      </c>
      <c r="L6" s="1000">
        <f t="shared" si="0"/>
        <v>237.53704</v>
      </c>
      <c r="M6" s="1000"/>
      <c r="N6" s="1000">
        <f t="shared" si="0"/>
        <v>0</v>
      </c>
      <c r="O6" s="1000">
        <f t="shared" si="0"/>
        <v>0</v>
      </c>
      <c r="P6" s="1001">
        <f t="shared" si="0"/>
        <v>0</v>
      </c>
      <c r="Q6" s="1217"/>
      <c r="R6" s="1002">
        <f>R7</f>
        <v>0</v>
      </c>
      <c r="S6" s="1000">
        <f>S7</f>
        <v>237.53704</v>
      </c>
      <c r="T6" s="1001">
        <f>T7</f>
        <v>0</v>
      </c>
    </row>
    <row r="7" spans="1:20" ht="15">
      <c r="A7" s="168">
        <v>2</v>
      </c>
      <c r="B7" s="1344" t="s">
        <v>1013</v>
      </c>
      <c r="C7" s="1344"/>
      <c r="D7" s="1344"/>
      <c r="E7" s="1344"/>
      <c r="F7" s="715"/>
      <c r="G7" s="554">
        <f>G8+G9+G10</f>
        <v>237.53704</v>
      </c>
      <c r="H7" s="554">
        <f aca="true" t="shared" si="1" ref="H7:P7">H8+H9+H10</f>
        <v>237.53704</v>
      </c>
      <c r="I7" s="554">
        <f t="shared" si="1"/>
        <v>0</v>
      </c>
      <c r="J7" s="554">
        <f t="shared" si="1"/>
        <v>0</v>
      </c>
      <c r="K7" s="554">
        <f t="shared" si="1"/>
        <v>237.53704</v>
      </c>
      <c r="L7" s="554">
        <f t="shared" si="1"/>
        <v>237.53704</v>
      </c>
      <c r="M7" s="554"/>
      <c r="N7" s="554">
        <f t="shared" si="1"/>
        <v>0</v>
      </c>
      <c r="O7" s="554">
        <f t="shared" si="1"/>
        <v>0</v>
      </c>
      <c r="P7" s="555">
        <f t="shared" si="1"/>
        <v>0</v>
      </c>
      <c r="Q7" s="1218"/>
      <c r="R7" s="557">
        <f>R8+R9+R10</f>
        <v>0</v>
      </c>
      <c r="S7" s="554">
        <f>S8+S9+S10</f>
        <v>237.53704</v>
      </c>
      <c r="T7" s="555">
        <f>T8+T9+T10</f>
        <v>0</v>
      </c>
    </row>
    <row r="8" spans="1:20" ht="15">
      <c r="A8" s="168">
        <v>3</v>
      </c>
      <c r="B8" s="413"/>
      <c r="C8" s="1219" t="s">
        <v>1014</v>
      </c>
      <c r="D8" s="1220"/>
      <c r="E8" s="1221"/>
      <c r="F8" s="1009"/>
      <c r="G8" s="787"/>
      <c r="H8" s="462"/>
      <c r="I8" s="462"/>
      <c r="J8" s="462"/>
      <c r="K8" s="610">
        <f aca="true" t="shared" si="2" ref="K8:L10">G8+I8</f>
        <v>0</v>
      </c>
      <c r="L8" s="610">
        <f t="shared" si="2"/>
        <v>0</v>
      </c>
      <c r="M8" s="462"/>
      <c r="N8" s="1222"/>
      <c r="O8" s="610">
        <f>K8-L8</f>
        <v>0</v>
      </c>
      <c r="P8" s="934"/>
      <c r="Q8" s="1223"/>
      <c r="R8" s="712"/>
      <c r="S8" s="611">
        <f>L8+R8</f>
        <v>0</v>
      </c>
      <c r="T8" s="1224"/>
    </row>
    <row r="9" spans="1:20" ht="15">
      <c r="A9" s="168">
        <v>4</v>
      </c>
      <c r="B9" s="413"/>
      <c r="C9" s="1225" t="s">
        <v>1015</v>
      </c>
      <c r="D9" s="1226"/>
      <c r="E9" s="1227"/>
      <c r="F9" s="1009" t="s">
        <v>615</v>
      </c>
      <c r="G9" s="681">
        <v>237.53704</v>
      </c>
      <c r="H9" s="449">
        <v>237.53704</v>
      </c>
      <c r="I9" s="449"/>
      <c r="J9" s="449"/>
      <c r="K9" s="610">
        <f t="shared" si="2"/>
        <v>237.53704</v>
      </c>
      <c r="L9" s="610">
        <f t="shared" si="2"/>
        <v>237.53704</v>
      </c>
      <c r="M9" s="449">
        <v>73.1</v>
      </c>
      <c r="N9" s="1228"/>
      <c r="O9" s="610">
        <f>K9-L9</f>
        <v>0</v>
      </c>
      <c r="P9" s="933"/>
      <c r="Q9" s="1229"/>
      <c r="R9" s="452"/>
      <c r="S9" s="611">
        <f>L9+R9</f>
        <v>237.53704</v>
      </c>
      <c r="T9" s="1230"/>
    </row>
    <row r="10" spans="1:20" ht="15">
      <c r="A10" s="168">
        <v>5</v>
      </c>
      <c r="B10" s="413"/>
      <c r="C10" s="1225" t="s">
        <v>1109</v>
      </c>
      <c r="D10" s="1226"/>
      <c r="E10" s="1227"/>
      <c r="F10" s="1009"/>
      <c r="G10" s="681"/>
      <c r="H10" s="449"/>
      <c r="I10" s="449"/>
      <c r="J10" s="449"/>
      <c r="K10" s="387">
        <f t="shared" si="2"/>
        <v>0</v>
      </c>
      <c r="L10" s="387">
        <f t="shared" si="2"/>
        <v>0</v>
      </c>
      <c r="M10" s="449"/>
      <c r="N10" s="1228"/>
      <c r="O10" s="387">
        <f>K10-L10</f>
        <v>0</v>
      </c>
      <c r="P10" s="933"/>
      <c r="Q10" s="1229"/>
      <c r="R10" s="452"/>
      <c r="S10" s="388">
        <f>L10+R10</f>
        <v>0</v>
      </c>
      <c r="T10" s="1230"/>
    </row>
    <row r="11" spans="1:20" ht="15">
      <c r="A11" s="168">
        <v>6</v>
      </c>
      <c r="B11" s="1423" t="s">
        <v>176</v>
      </c>
      <c r="C11" s="1424"/>
      <c r="D11" s="1424"/>
      <c r="E11" s="1424"/>
      <c r="F11" s="1010"/>
      <c r="G11" s="1011">
        <f aca="true" t="shared" si="3" ref="G11:L11">SUM(G12:G17)</f>
        <v>0</v>
      </c>
      <c r="H11" s="1011">
        <f t="shared" si="3"/>
        <v>0</v>
      </c>
      <c r="I11" s="1011">
        <f t="shared" si="3"/>
        <v>0</v>
      </c>
      <c r="J11" s="1011">
        <f t="shared" si="3"/>
        <v>0</v>
      </c>
      <c r="K11" s="1011">
        <f t="shared" si="3"/>
        <v>0</v>
      </c>
      <c r="L11" s="1011">
        <f t="shared" si="3"/>
        <v>0</v>
      </c>
      <c r="M11" s="1012"/>
      <c r="N11" s="1231">
        <f>SUM(N12:N17)</f>
        <v>0</v>
      </c>
      <c r="O11" s="1232">
        <f>SUM(O12:O17)</f>
        <v>0</v>
      </c>
      <c r="P11" s="1013">
        <f>SUM(P12:P17)</f>
        <v>0</v>
      </c>
      <c r="Q11" s="1223"/>
      <c r="R11" s="1014">
        <f>SUM(R12:R17)</f>
        <v>0</v>
      </c>
      <c r="S11" s="1011">
        <f>SUM(S12:S17)</f>
        <v>0</v>
      </c>
      <c r="T11" s="1013">
        <f>SUM(T12:T17)</f>
        <v>0</v>
      </c>
    </row>
    <row r="12" spans="1:20" ht="15">
      <c r="A12" s="168">
        <v>7</v>
      </c>
      <c r="B12" s="396"/>
      <c r="C12" s="1416"/>
      <c r="D12" s="1425"/>
      <c r="E12" s="1426"/>
      <c r="F12" s="1015"/>
      <c r="G12" s="681"/>
      <c r="H12" s="449"/>
      <c r="I12" s="449"/>
      <c r="J12" s="449"/>
      <c r="K12" s="610">
        <f aca="true" t="shared" si="4" ref="K12:K17">G12+I12</f>
        <v>0</v>
      </c>
      <c r="L12" s="610">
        <f aca="true" t="shared" si="5" ref="L12:L17">H12+J12</f>
        <v>0</v>
      </c>
      <c r="M12" s="449"/>
      <c r="N12" s="1228"/>
      <c r="O12" s="610">
        <f aca="true" t="shared" si="6" ref="O12:O17">K12-L12</f>
        <v>0</v>
      </c>
      <c r="P12" s="933"/>
      <c r="Q12" s="1223"/>
      <c r="R12" s="452"/>
      <c r="S12" s="611">
        <f aca="true" t="shared" si="7" ref="S12:S17">L12+R12</f>
        <v>0</v>
      </c>
      <c r="T12" s="1230"/>
    </row>
    <row r="13" spans="1:20" ht="15">
      <c r="A13" s="168">
        <v>8</v>
      </c>
      <c r="B13" s="396"/>
      <c r="C13" s="1416"/>
      <c r="D13" s="1425"/>
      <c r="E13" s="1426"/>
      <c r="F13" s="1016"/>
      <c r="G13" s="788"/>
      <c r="H13" s="366"/>
      <c r="I13" s="366"/>
      <c r="J13" s="366"/>
      <c r="K13" s="610">
        <f t="shared" si="4"/>
        <v>0</v>
      </c>
      <c r="L13" s="610">
        <f t="shared" si="5"/>
        <v>0</v>
      </c>
      <c r="M13" s="449"/>
      <c r="N13" s="1233"/>
      <c r="O13" s="610">
        <f t="shared" si="6"/>
        <v>0</v>
      </c>
      <c r="P13" s="935"/>
      <c r="Q13" s="1223"/>
      <c r="R13" s="936"/>
      <c r="S13" s="611">
        <f t="shared" si="7"/>
        <v>0</v>
      </c>
      <c r="T13" s="1234"/>
    </row>
    <row r="14" spans="1:20" ht="15">
      <c r="A14" s="168">
        <v>9</v>
      </c>
      <c r="B14" s="396"/>
      <c r="C14" s="1416"/>
      <c r="D14" s="1417"/>
      <c r="E14" s="1418"/>
      <c r="F14" s="1016"/>
      <c r="G14" s="788"/>
      <c r="H14" s="366"/>
      <c r="I14" s="366"/>
      <c r="J14" s="366"/>
      <c r="K14" s="610">
        <f t="shared" si="4"/>
        <v>0</v>
      </c>
      <c r="L14" s="610">
        <f t="shared" si="5"/>
        <v>0</v>
      </c>
      <c r="M14" s="449"/>
      <c r="N14" s="1228"/>
      <c r="O14" s="610">
        <f t="shared" si="6"/>
        <v>0</v>
      </c>
      <c r="P14" s="935"/>
      <c r="Q14" s="1223"/>
      <c r="R14" s="936"/>
      <c r="S14" s="611">
        <f t="shared" si="7"/>
        <v>0</v>
      </c>
      <c r="T14" s="1234"/>
    </row>
    <row r="15" spans="1:20" ht="15">
      <c r="A15" s="168">
        <v>10</v>
      </c>
      <c r="B15" s="396"/>
      <c r="C15" s="1416"/>
      <c r="D15" s="1417"/>
      <c r="E15" s="1418"/>
      <c r="F15" s="1016"/>
      <c r="G15" s="788"/>
      <c r="H15" s="366"/>
      <c r="I15" s="366"/>
      <c r="J15" s="366"/>
      <c r="K15" s="610">
        <f t="shared" si="4"/>
        <v>0</v>
      </c>
      <c r="L15" s="610">
        <f t="shared" si="5"/>
        <v>0</v>
      </c>
      <c r="M15" s="449"/>
      <c r="N15" s="1228"/>
      <c r="O15" s="610">
        <f t="shared" si="6"/>
        <v>0</v>
      </c>
      <c r="P15" s="935"/>
      <c r="Q15" s="1223"/>
      <c r="R15" s="936"/>
      <c r="S15" s="611">
        <f t="shared" si="7"/>
        <v>0</v>
      </c>
      <c r="T15" s="1234"/>
    </row>
    <row r="16" spans="1:20" ht="15">
      <c r="A16" s="168">
        <v>11</v>
      </c>
      <c r="B16" s="396"/>
      <c r="C16" s="1416"/>
      <c r="D16" s="1417"/>
      <c r="E16" s="1418"/>
      <c r="F16" s="1016"/>
      <c r="G16" s="788"/>
      <c r="H16" s="366"/>
      <c r="I16" s="366"/>
      <c r="J16" s="366"/>
      <c r="K16" s="610">
        <f t="shared" si="4"/>
        <v>0</v>
      </c>
      <c r="L16" s="610">
        <f t="shared" si="5"/>
        <v>0</v>
      </c>
      <c r="M16" s="449"/>
      <c r="N16" s="1228"/>
      <c r="O16" s="610">
        <f t="shared" si="6"/>
        <v>0</v>
      </c>
      <c r="P16" s="935"/>
      <c r="Q16" s="1223"/>
      <c r="R16" s="936"/>
      <c r="S16" s="611">
        <f t="shared" si="7"/>
        <v>0</v>
      </c>
      <c r="T16" s="1234"/>
    </row>
    <row r="17" spans="1:20" ht="15">
      <c r="A17" s="168">
        <v>12</v>
      </c>
      <c r="B17" s="396"/>
      <c r="C17" s="1416"/>
      <c r="D17" s="1417"/>
      <c r="E17" s="1418"/>
      <c r="F17" s="1016"/>
      <c r="G17" s="788"/>
      <c r="H17" s="366"/>
      <c r="I17" s="366"/>
      <c r="J17" s="366"/>
      <c r="K17" s="610">
        <f t="shared" si="4"/>
        <v>0</v>
      </c>
      <c r="L17" s="610">
        <f t="shared" si="5"/>
        <v>0</v>
      </c>
      <c r="M17" s="449"/>
      <c r="N17" s="1233"/>
      <c r="O17" s="610">
        <f t="shared" si="6"/>
        <v>0</v>
      </c>
      <c r="P17" s="935"/>
      <c r="Q17" s="1223"/>
      <c r="R17" s="936"/>
      <c r="S17" s="611">
        <f t="shared" si="7"/>
        <v>0</v>
      </c>
      <c r="T17" s="1234"/>
    </row>
    <row r="18" spans="1:20" ht="15">
      <c r="A18" s="168">
        <v>13</v>
      </c>
      <c r="B18" s="1419" t="s">
        <v>740</v>
      </c>
      <c r="C18" s="1344"/>
      <c r="D18" s="1344"/>
      <c r="E18" s="1344"/>
      <c r="F18" s="1010"/>
      <c r="G18" s="1005">
        <f aca="true" t="shared" si="8" ref="G18:L18">G19+G25</f>
        <v>803.01665</v>
      </c>
      <c r="H18" s="1005">
        <f t="shared" si="8"/>
        <v>803.01665</v>
      </c>
      <c r="I18" s="1005">
        <f t="shared" si="8"/>
        <v>0</v>
      </c>
      <c r="J18" s="1005">
        <f t="shared" si="8"/>
        <v>0</v>
      </c>
      <c r="K18" s="1005">
        <f t="shared" si="8"/>
        <v>803.01665</v>
      </c>
      <c r="L18" s="1005">
        <f t="shared" si="8"/>
        <v>803.01665</v>
      </c>
      <c r="M18" s="1007"/>
      <c r="N18" s="1235">
        <f>N19+N25</f>
        <v>0</v>
      </c>
      <c r="O18" s="1006">
        <f>O19+O25</f>
        <v>0</v>
      </c>
      <c r="P18" s="1236">
        <f>P19+P25</f>
        <v>0</v>
      </c>
      <c r="Q18" s="1223"/>
      <c r="R18" s="1008">
        <f>R19+R25</f>
        <v>0</v>
      </c>
      <c r="S18" s="1005">
        <f>S19+S25</f>
        <v>803.01665</v>
      </c>
      <c r="T18" s="1236">
        <f>T19+T25</f>
        <v>0</v>
      </c>
    </row>
    <row r="19" spans="1:20" ht="15">
      <c r="A19" s="168">
        <v>14</v>
      </c>
      <c r="B19" s="1419" t="s">
        <v>1110</v>
      </c>
      <c r="C19" s="1344"/>
      <c r="D19" s="1344"/>
      <c r="E19" s="1344"/>
      <c r="F19" s="1010"/>
      <c r="G19" s="680">
        <f aca="true" t="shared" si="9" ref="G19:L19">SUM(G20:G24)</f>
        <v>0</v>
      </c>
      <c r="H19" s="680">
        <f t="shared" si="9"/>
        <v>0</v>
      </c>
      <c r="I19" s="680">
        <f t="shared" si="9"/>
        <v>0</v>
      </c>
      <c r="J19" s="680">
        <f t="shared" si="9"/>
        <v>0</v>
      </c>
      <c r="K19" s="680">
        <f t="shared" si="9"/>
        <v>0</v>
      </c>
      <c r="L19" s="680">
        <f t="shared" si="9"/>
        <v>0</v>
      </c>
      <c r="M19" s="613"/>
      <c r="N19" s="1237">
        <f>SUM(N20:N24)</f>
        <v>0</v>
      </c>
      <c r="O19" s="554">
        <f>SUM(O20:O24)</f>
        <v>0</v>
      </c>
      <c r="P19" s="991">
        <f>SUM(P20:P24)</f>
        <v>0</v>
      </c>
      <c r="Q19" s="1223"/>
      <c r="R19" s="557">
        <f>SUM(R20:R24)</f>
        <v>0</v>
      </c>
      <c r="S19" s="680">
        <f>SUM(S20:S24)</f>
        <v>0</v>
      </c>
      <c r="T19" s="991">
        <f>SUM(T20:T24)</f>
        <v>0</v>
      </c>
    </row>
    <row r="20" spans="1:20" ht="15">
      <c r="A20" s="168">
        <v>15</v>
      </c>
      <c r="B20" s="414"/>
      <c r="C20" s="1408" t="s">
        <v>1111</v>
      </c>
      <c r="D20" s="1409"/>
      <c r="E20" s="1410"/>
      <c r="F20" s="1004"/>
      <c r="G20" s="681"/>
      <c r="H20" s="449"/>
      <c r="I20" s="449"/>
      <c r="J20" s="449"/>
      <c r="K20" s="610">
        <f aca="true" t="shared" si="10" ref="K20:L24">G20+I20</f>
        <v>0</v>
      </c>
      <c r="L20" s="610">
        <f t="shared" si="10"/>
        <v>0</v>
      </c>
      <c r="M20" s="449"/>
      <c r="N20" s="1228"/>
      <c r="O20" s="610">
        <f>K20-L20</f>
        <v>0</v>
      </c>
      <c r="P20" s="933"/>
      <c r="Q20" s="1223"/>
      <c r="R20" s="452"/>
      <c r="S20" s="611">
        <f>L20+R20</f>
        <v>0</v>
      </c>
      <c r="T20" s="1230"/>
    </row>
    <row r="21" spans="1:20" ht="15">
      <c r="A21" s="168">
        <v>16</v>
      </c>
      <c r="B21" s="414"/>
      <c r="C21" s="405" t="s">
        <v>1112</v>
      </c>
      <c r="D21" s="405"/>
      <c r="E21" s="405"/>
      <c r="F21" s="1004"/>
      <c r="G21" s="681"/>
      <c r="H21" s="449"/>
      <c r="I21" s="449"/>
      <c r="J21" s="449"/>
      <c r="K21" s="610">
        <f t="shared" si="10"/>
        <v>0</v>
      </c>
      <c r="L21" s="610">
        <f t="shared" si="10"/>
        <v>0</v>
      </c>
      <c r="M21" s="449"/>
      <c r="N21" s="1228"/>
      <c r="O21" s="610">
        <f>K21-L21</f>
        <v>0</v>
      </c>
      <c r="P21" s="933"/>
      <c r="Q21" s="1223"/>
      <c r="R21" s="452"/>
      <c r="S21" s="611">
        <f>L21+R21</f>
        <v>0</v>
      </c>
      <c r="T21" s="1230"/>
    </row>
    <row r="22" spans="1:20" ht="15">
      <c r="A22" s="168">
        <v>17</v>
      </c>
      <c r="B22" s="414"/>
      <c r="C22" s="405" t="s">
        <v>1113</v>
      </c>
      <c r="D22" s="172"/>
      <c r="E22" s="405"/>
      <c r="F22" s="1004"/>
      <c r="G22" s="681"/>
      <c r="H22" s="449"/>
      <c r="I22" s="449"/>
      <c r="J22" s="449"/>
      <c r="K22" s="610">
        <f t="shared" si="10"/>
        <v>0</v>
      </c>
      <c r="L22" s="610">
        <f t="shared" si="10"/>
        <v>0</v>
      </c>
      <c r="M22" s="449"/>
      <c r="N22" s="1228"/>
      <c r="O22" s="610">
        <f>K22-L22</f>
        <v>0</v>
      </c>
      <c r="P22" s="933"/>
      <c r="Q22" s="1223"/>
      <c r="R22" s="452"/>
      <c r="S22" s="611">
        <f>L22+R22</f>
        <v>0</v>
      </c>
      <c r="T22" s="1230"/>
    </row>
    <row r="23" spans="1:20" ht="15">
      <c r="A23" s="168">
        <v>18</v>
      </c>
      <c r="B23" s="414"/>
      <c r="C23" s="405" t="s">
        <v>1114</v>
      </c>
      <c r="D23" s="405"/>
      <c r="E23" s="405"/>
      <c r="F23" s="1004"/>
      <c r="G23" s="681"/>
      <c r="H23" s="449"/>
      <c r="I23" s="449"/>
      <c r="J23" s="449"/>
      <c r="K23" s="610">
        <f t="shared" si="10"/>
        <v>0</v>
      </c>
      <c r="L23" s="610">
        <f t="shared" si="10"/>
        <v>0</v>
      </c>
      <c r="M23" s="449"/>
      <c r="N23" s="1228"/>
      <c r="O23" s="610">
        <f>K23-L23</f>
        <v>0</v>
      </c>
      <c r="P23" s="933"/>
      <c r="Q23" s="1223"/>
      <c r="R23" s="452"/>
      <c r="S23" s="611">
        <f>L23+R23</f>
        <v>0</v>
      </c>
      <c r="T23" s="1230"/>
    </row>
    <row r="24" spans="1:24" ht="15">
      <c r="A24" s="168">
        <v>19</v>
      </c>
      <c r="B24" s="563"/>
      <c r="C24" s="1238" t="s">
        <v>1115</v>
      </c>
      <c r="D24" s="564"/>
      <c r="E24" s="564"/>
      <c r="F24" s="1018"/>
      <c r="G24" s="681"/>
      <c r="H24" s="449"/>
      <c r="I24" s="449"/>
      <c r="J24" s="449"/>
      <c r="K24" s="610">
        <f t="shared" si="10"/>
        <v>0</v>
      </c>
      <c r="L24" s="610">
        <f t="shared" si="10"/>
        <v>0</v>
      </c>
      <c r="M24" s="449"/>
      <c r="N24" s="1228"/>
      <c r="O24" s="610">
        <f>K24-L24</f>
        <v>0</v>
      </c>
      <c r="P24" s="933"/>
      <c r="Q24" s="1223"/>
      <c r="R24" s="452"/>
      <c r="S24" s="611">
        <f>L24+R24</f>
        <v>0</v>
      </c>
      <c r="T24" s="1230"/>
      <c r="U24" s="564"/>
      <c r="V24" s="564"/>
      <c r="W24" s="564"/>
      <c r="X24" s="564"/>
    </row>
    <row r="25" spans="1:20" ht="15">
      <c r="A25" s="168">
        <v>20</v>
      </c>
      <c r="B25" s="1411" t="s">
        <v>1116</v>
      </c>
      <c r="C25" s="1412"/>
      <c r="D25" s="1412"/>
      <c r="E25" s="1412"/>
      <c r="F25" s="1017"/>
      <c r="G25" s="789">
        <f aca="true" t="shared" si="11" ref="G25:L25">G26+G27+G28</f>
        <v>803.01665</v>
      </c>
      <c r="H25" s="789">
        <f t="shared" si="11"/>
        <v>803.01665</v>
      </c>
      <c r="I25" s="789">
        <f t="shared" si="11"/>
        <v>0</v>
      </c>
      <c r="J25" s="789">
        <f t="shared" si="11"/>
        <v>0</v>
      </c>
      <c r="K25" s="789">
        <f t="shared" si="11"/>
        <v>803.01665</v>
      </c>
      <c r="L25" s="789">
        <f t="shared" si="11"/>
        <v>803.01665</v>
      </c>
      <c r="M25" s="562"/>
      <c r="N25" s="1239">
        <f>N26+N27+N28</f>
        <v>0</v>
      </c>
      <c r="O25" s="612">
        <f>O26+O27+O28</f>
        <v>0</v>
      </c>
      <c r="P25" s="1240">
        <f>P26+P27+P28</f>
        <v>0</v>
      </c>
      <c r="Q25" s="1223"/>
      <c r="R25" s="937">
        <f>R26+R27+R28</f>
        <v>0</v>
      </c>
      <c r="S25" s="789">
        <f>S26+S27+S28</f>
        <v>803.01665</v>
      </c>
      <c r="T25" s="1240">
        <f>T26+T27+T28</f>
        <v>0</v>
      </c>
    </row>
    <row r="26" spans="1:20" ht="15">
      <c r="A26" s="168">
        <v>21</v>
      </c>
      <c r="B26" s="413"/>
      <c r="C26" s="1413" t="s">
        <v>1117</v>
      </c>
      <c r="D26" s="1414"/>
      <c r="E26" s="1415"/>
      <c r="F26" s="1003"/>
      <c r="G26" s="681"/>
      <c r="H26" s="449"/>
      <c r="I26" s="449"/>
      <c r="J26" s="449"/>
      <c r="K26" s="610">
        <f aca="true" t="shared" si="12" ref="K26:L28">G26+I26</f>
        <v>0</v>
      </c>
      <c r="L26" s="610">
        <f t="shared" si="12"/>
        <v>0</v>
      </c>
      <c r="M26" s="449"/>
      <c r="N26" s="1228"/>
      <c r="O26" s="610">
        <f>K26-L26</f>
        <v>0</v>
      </c>
      <c r="P26" s="933"/>
      <c r="Q26" s="1223"/>
      <c r="R26" s="452"/>
      <c r="S26" s="611">
        <f>L26+R26</f>
        <v>0</v>
      </c>
      <c r="T26" s="1230"/>
    </row>
    <row r="27" spans="1:20" ht="15">
      <c r="A27" s="168">
        <v>22</v>
      </c>
      <c r="B27" s="413"/>
      <c r="C27" s="1413" t="s">
        <v>1118</v>
      </c>
      <c r="D27" s="1414"/>
      <c r="E27" s="1415"/>
      <c r="F27" s="1003"/>
      <c r="G27" s="681"/>
      <c r="H27" s="449"/>
      <c r="I27" s="449"/>
      <c r="J27" s="449"/>
      <c r="K27" s="610">
        <f t="shared" si="12"/>
        <v>0</v>
      </c>
      <c r="L27" s="610">
        <f t="shared" si="12"/>
        <v>0</v>
      </c>
      <c r="M27" s="449"/>
      <c r="N27" s="1228"/>
      <c r="O27" s="387">
        <f>K27-L27</f>
        <v>0</v>
      </c>
      <c r="P27" s="933"/>
      <c r="Q27" s="1223"/>
      <c r="R27" s="452"/>
      <c r="S27" s="611">
        <f>L27+R27</f>
        <v>0</v>
      </c>
      <c r="T27" s="1230"/>
    </row>
    <row r="28" spans="1:24" ht="15.75" thickBot="1">
      <c r="A28" s="168">
        <v>23</v>
      </c>
      <c r="B28" s="413"/>
      <c r="C28" s="1413" t="s">
        <v>1119</v>
      </c>
      <c r="D28" s="1414"/>
      <c r="E28" s="1415"/>
      <c r="F28" s="1003" t="s">
        <v>615</v>
      </c>
      <c r="G28" s="681">
        <v>803.01665</v>
      </c>
      <c r="H28" s="449">
        <f>G28</f>
        <v>803.01665</v>
      </c>
      <c r="I28" s="449"/>
      <c r="J28" s="449"/>
      <c r="K28" s="387">
        <f>G28+I28</f>
        <v>803.01665</v>
      </c>
      <c r="L28" s="387">
        <f t="shared" si="12"/>
        <v>803.01665</v>
      </c>
      <c r="M28" s="449">
        <v>100</v>
      </c>
      <c r="N28" s="1228"/>
      <c r="O28" s="387">
        <f>K28-L28</f>
        <v>0</v>
      </c>
      <c r="P28" s="933"/>
      <c r="Q28" s="1223"/>
      <c r="R28" s="452"/>
      <c r="S28" s="387">
        <f>L28+R28</f>
        <v>803.01665</v>
      </c>
      <c r="T28" s="1259"/>
      <c r="U28" s="411"/>
      <c r="V28" s="785"/>
      <c r="W28" s="785"/>
      <c r="X28" s="786"/>
    </row>
    <row r="29" spans="1:20" ht="16.5" thickBot="1">
      <c r="A29" s="168">
        <v>24</v>
      </c>
      <c r="B29" s="1041" t="s">
        <v>700</v>
      </c>
      <c r="C29" s="1041"/>
      <c r="D29" s="1041"/>
      <c r="E29" s="1042"/>
      <c r="F29" s="1043"/>
      <c r="G29" s="1044">
        <f aca="true" t="shared" si="13" ref="G29:L29">G6+G11+G18</f>
        <v>1040.55369</v>
      </c>
      <c r="H29" s="1044">
        <f t="shared" si="13"/>
        <v>1040.55369</v>
      </c>
      <c r="I29" s="1044">
        <f t="shared" si="13"/>
        <v>0</v>
      </c>
      <c r="J29" s="1044">
        <f t="shared" si="13"/>
        <v>0</v>
      </c>
      <c r="K29" s="1044">
        <f t="shared" si="13"/>
        <v>1040.55369</v>
      </c>
      <c r="L29" s="1044">
        <f t="shared" si="13"/>
        <v>1040.55369</v>
      </c>
      <c r="M29" s="1045"/>
      <c r="N29" s="1044">
        <f>N6+N11+N18</f>
        <v>0</v>
      </c>
      <c r="O29" s="1044">
        <f>O6+O11+O18</f>
        <v>0</v>
      </c>
      <c r="P29" s="1241">
        <f>P6+P11+P18</f>
        <v>0</v>
      </c>
      <c r="Q29" s="1242"/>
      <c r="R29" s="1243">
        <f>R6+R11+R18</f>
        <v>0</v>
      </c>
      <c r="S29" s="1044">
        <f>S6+S11+S18</f>
        <v>1040.55369</v>
      </c>
      <c r="T29" s="1241">
        <f>T6+T11+T18</f>
        <v>0</v>
      </c>
    </row>
    <row r="30" spans="1:19" ht="15">
      <c r="A30" s="398"/>
      <c r="B30" s="415"/>
      <c r="C30" s="415"/>
      <c r="D30" s="415"/>
      <c r="E30" s="415"/>
      <c r="F30" s="415"/>
      <c r="G30" s="415"/>
      <c r="H30" s="415"/>
      <c r="I30" s="415"/>
      <c r="J30" s="415"/>
      <c r="K30" s="415"/>
      <c r="L30" s="415"/>
      <c r="M30" s="415"/>
      <c r="N30" s="415"/>
      <c r="O30" s="415"/>
      <c r="P30" s="415"/>
      <c r="R30" s="415"/>
      <c r="S30" s="415"/>
    </row>
    <row r="31" spans="1:13" ht="15">
      <c r="A31" s="383" t="s">
        <v>624</v>
      </c>
      <c r="M31"/>
    </row>
    <row r="32" spans="1:19" ht="24.75" customHeight="1">
      <c r="A32" s="1343" t="s">
        <v>1120</v>
      </c>
      <c r="B32" s="1343"/>
      <c r="C32" s="1343"/>
      <c r="D32" s="1343"/>
      <c r="E32" s="1343"/>
      <c r="F32" s="1343"/>
      <c r="G32" s="1343"/>
      <c r="H32" s="1343"/>
      <c r="I32" s="1343"/>
      <c r="J32" s="1343"/>
      <c r="K32" s="1343"/>
      <c r="L32" s="1343"/>
      <c r="M32" s="1343"/>
      <c r="N32" s="1343"/>
      <c r="O32" s="1343"/>
      <c r="P32" s="1343"/>
      <c r="Q32" s="1343"/>
      <c r="R32" s="1343"/>
      <c r="S32" s="1343"/>
    </row>
    <row r="33" spans="1:19" ht="15">
      <c r="A33" s="1343" t="s">
        <v>106</v>
      </c>
      <c r="B33" s="1343"/>
      <c r="C33" s="1343"/>
      <c r="D33" s="1343"/>
      <c r="E33" s="1343"/>
      <c r="F33" s="1343"/>
      <c r="G33" s="1343"/>
      <c r="H33" s="1343"/>
      <c r="I33" s="1343"/>
      <c r="J33" s="1343"/>
      <c r="K33" s="1343"/>
      <c r="L33" s="1343"/>
      <c r="M33" s="1343"/>
      <c r="N33" s="1343"/>
      <c r="O33" s="1343"/>
      <c r="P33" s="1343"/>
      <c r="Q33" s="1343"/>
      <c r="R33" s="1343"/>
      <c r="S33" s="1343"/>
    </row>
    <row r="34" spans="1:19" ht="15">
      <c r="A34" s="1343" t="s">
        <v>842</v>
      </c>
      <c r="B34" s="1343"/>
      <c r="C34" s="1343"/>
      <c r="D34" s="1343"/>
      <c r="E34" s="1343"/>
      <c r="F34" s="1343"/>
      <c r="G34" s="1343"/>
      <c r="H34" s="1343"/>
      <c r="I34" s="1343"/>
      <c r="J34" s="1343"/>
      <c r="K34" s="1343"/>
      <c r="L34" s="1343"/>
      <c r="M34" s="1343"/>
      <c r="N34" s="1343"/>
      <c r="O34" s="1343"/>
      <c r="P34" s="1343"/>
      <c r="Q34" s="1343"/>
      <c r="R34" s="1343"/>
      <c r="S34" s="1343"/>
    </row>
    <row r="35" spans="1:19" ht="15">
      <c r="A35" s="1343" t="s">
        <v>843</v>
      </c>
      <c r="B35" s="1343"/>
      <c r="C35" s="1343"/>
      <c r="D35" s="1343"/>
      <c r="E35" s="1343"/>
      <c r="F35" s="1343"/>
      <c r="G35" s="1343"/>
      <c r="H35" s="1343"/>
      <c r="I35" s="1343"/>
      <c r="J35" s="1343"/>
      <c r="K35" s="1343"/>
      <c r="L35" s="1343"/>
      <c r="M35" s="1343"/>
      <c r="N35" s="1343"/>
      <c r="O35" s="1343"/>
      <c r="P35" s="1343"/>
      <c r="Q35" s="1343"/>
      <c r="R35" s="1343"/>
      <c r="S35" s="1343"/>
    </row>
    <row r="36" spans="1:19" ht="15">
      <c r="A36" s="1343" t="s">
        <v>1121</v>
      </c>
      <c r="B36" s="1343"/>
      <c r="C36" s="1343"/>
      <c r="D36" s="1343"/>
      <c r="E36" s="1343"/>
      <c r="F36" s="1343"/>
      <c r="G36" s="1343"/>
      <c r="H36" s="1343"/>
      <c r="I36" s="1343"/>
      <c r="J36" s="1343"/>
      <c r="K36" s="1343"/>
      <c r="L36" s="1343"/>
      <c r="M36" s="1343"/>
      <c r="N36" s="1343"/>
      <c r="O36" s="1343"/>
      <c r="P36" s="1343"/>
      <c r="Q36" s="1343"/>
      <c r="R36" s="1343"/>
      <c r="S36" s="1343"/>
    </row>
    <row r="37" spans="1:19" ht="15">
      <c r="A37" s="1343" t="s">
        <v>804</v>
      </c>
      <c r="B37" s="1343"/>
      <c r="C37" s="1343"/>
      <c r="D37" s="1343"/>
      <c r="E37" s="1343"/>
      <c r="F37" s="1343"/>
      <c r="G37" s="1343"/>
      <c r="H37" s="1343"/>
      <c r="I37" s="1343"/>
      <c r="J37" s="1343"/>
      <c r="K37" s="1343"/>
      <c r="L37" s="1343"/>
      <c r="M37" s="1343"/>
      <c r="N37" s="1343"/>
      <c r="O37" s="1343"/>
      <c r="P37" s="1343"/>
      <c r="Q37" s="1343"/>
      <c r="R37" s="1343"/>
      <c r="S37" s="1343"/>
    </row>
    <row r="38" spans="1:19" ht="15">
      <c r="A38" s="1343" t="s">
        <v>107</v>
      </c>
      <c r="B38" s="1343"/>
      <c r="C38" s="1343"/>
      <c r="D38" s="1343"/>
      <c r="E38" s="1343"/>
      <c r="F38" s="1343"/>
      <c r="G38" s="1343"/>
      <c r="H38" s="1343"/>
      <c r="I38" s="1343"/>
      <c r="J38" s="1343"/>
      <c r="K38" s="1343"/>
      <c r="L38" s="1343"/>
      <c r="M38" s="1343"/>
      <c r="N38" s="1343"/>
      <c r="O38" s="1343"/>
      <c r="P38" s="1343"/>
      <c r="Q38" s="1343"/>
      <c r="R38" s="1343"/>
      <c r="S38" s="1343"/>
    </row>
    <row r="39" spans="1:19" ht="15">
      <c r="A39" s="1407" t="s">
        <v>117</v>
      </c>
      <c r="B39" s="1407"/>
      <c r="C39" s="1407"/>
      <c r="D39" s="1407"/>
      <c r="E39" s="1407"/>
      <c r="F39" s="1407"/>
      <c r="G39" s="1407"/>
      <c r="H39" s="1407"/>
      <c r="I39" s="1407"/>
      <c r="J39" s="1407"/>
      <c r="K39" s="1407"/>
      <c r="L39" s="1407"/>
      <c r="M39" s="1407"/>
      <c r="N39" s="1407"/>
      <c r="O39" s="1407"/>
      <c r="P39" s="1407"/>
      <c r="Q39" s="1407"/>
      <c r="R39" s="1407"/>
      <c r="S39" s="1407"/>
    </row>
    <row r="40" spans="1:19" ht="24.75" customHeight="1">
      <c r="A40" s="1343" t="s">
        <v>1122</v>
      </c>
      <c r="B40" s="1343"/>
      <c r="C40" s="1343"/>
      <c r="D40" s="1343"/>
      <c r="E40" s="1343"/>
      <c r="F40" s="1343"/>
      <c r="G40" s="1343"/>
      <c r="H40" s="1343"/>
      <c r="I40" s="1343"/>
      <c r="J40" s="1343"/>
      <c r="K40" s="1343"/>
      <c r="L40" s="1343"/>
      <c r="M40" s="1343"/>
      <c r="N40" s="1343"/>
      <c r="O40" s="1343"/>
      <c r="P40" s="1343"/>
      <c r="Q40" s="1343"/>
      <c r="R40" s="1343"/>
      <c r="S40" s="1343"/>
    </row>
    <row r="41" spans="3:13" ht="15">
      <c r="C41" s="416"/>
      <c r="D41" s="416"/>
      <c r="E41" s="416"/>
      <c r="F41" s="416"/>
      <c r="M41"/>
    </row>
    <row r="42" spans="1:13" ht="15">
      <c r="A42" s="383"/>
      <c r="M42"/>
    </row>
  </sheetData>
  <sheetProtection/>
  <mergeCells count="38">
    <mergeCell ref="R3:R4"/>
    <mergeCell ref="S3:S4"/>
    <mergeCell ref="A3:A5"/>
    <mergeCell ref="B3:E5"/>
    <mergeCell ref="F3:F5"/>
    <mergeCell ref="G3:H3"/>
    <mergeCell ref="I3:J3"/>
    <mergeCell ref="K3:L3"/>
    <mergeCell ref="T3:T4"/>
    <mergeCell ref="B6:E6"/>
    <mergeCell ref="B7:E7"/>
    <mergeCell ref="B11:E11"/>
    <mergeCell ref="C12:E12"/>
    <mergeCell ref="C13:E13"/>
    <mergeCell ref="M3:M4"/>
    <mergeCell ref="N3:N4"/>
    <mergeCell ref="O3:O4"/>
    <mergeCell ref="P3:P4"/>
    <mergeCell ref="C14:E14"/>
    <mergeCell ref="C15:E15"/>
    <mergeCell ref="C16:E16"/>
    <mergeCell ref="C17:E17"/>
    <mergeCell ref="B18:E18"/>
    <mergeCell ref="B19:E19"/>
    <mergeCell ref="C20:E20"/>
    <mergeCell ref="B25:E25"/>
    <mergeCell ref="C26:E26"/>
    <mergeCell ref="C27:E27"/>
    <mergeCell ref="C28:E28"/>
    <mergeCell ref="A32:S32"/>
    <mergeCell ref="A39:S39"/>
    <mergeCell ref="A40:S40"/>
    <mergeCell ref="A33:S33"/>
    <mergeCell ref="A34:S34"/>
    <mergeCell ref="A35:S35"/>
    <mergeCell ref="A36:S36"/>
    <mergeCell ref="A37:S37"/>
    <mergeCell ref="A38:S38"/>
  </mergeCells>
  <printOptions horizontalCentered="1"/>
  <pageMargins left="0" right="0" top="0.3937007874015748" bottom="0" header="0.31496062992125984" footer="0.31496062992125984"/>
  <pageSetup fitToHeight="1" fitToWidth="1" horizontalDpi="600" verticalDpi="600" orientation="landscape" paperSize="9" scale="62"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E9" sqref="E9"/>
    </sheetView>
  </sheetViews>
  <sheetFormatPr defaultColWidth="9.140625" defaultRowHeight="15"/>
  <cols>
    <col min="1" max="1" width="3.28125" style="3" customWidth="1"/>
    <col min="2" max="2" width="7.8515625" style="3" customWidth="1"/>
    <col min="3" max="3" width="56.7109375" style="3" customWidth="1"/>
    <col min="4" max="4" width="17.00390625" style="3" customWidth="1"/>
    <col min="5" max="5" width="16.57421875" style="3" customWidth="1"/>
    <col min="6" max="6" width="11.421875" style="3" customWidth="1"/>
    <col min="7" max="7" width="2.421875" style="3" customWidth="1"/>
    <col min="8" max="16384" width="9.140625" style="3" customWidth="1"/>
  </cols>
  <sheetData>
    <row r="1" spans="1:7" ht="26.25">
      <c r="A1" s="1046" t="s">
        <v>789</v>
      </c>
      <c r="B1" s="211"/>
      <c r="C1" s="211"/>
      <c r="D1" s="293"/>
      <c r="E1" s="204"/>
      <c r="F1" s="294"/>
      <c r="G1" s="251"/>
    </row>
    <row r="2" spans="1:7" s="1" customFormat="1" ht="13.5" thickBot="1">
      <c r="A2" s="204"/>
      <c r="B2" s="204"/>
      <c r="C2" s="204"/>
      <c r="D2" s="204"/>
      <c r="E2" s="204"/>
      <c r="F2" s="273" t="s">
        <v>500</v>
      </c>
      <c r="G2" s="204"/>
    </row>
    <row r="3" spans="1:7" s="4" customFormat="1" ht="19.5" customHeight="1">
      <c r="A3" s="1451" t="s">
        <v>472</v>
      </c>
      <c r="B3" s="1449" t="s">
        <v>678</v>
      </c>
      <c r="C3" s="1449"/>
      <c r="D3" s="1455" t="s">
        <v>790</v>
      </c>
      <c r="E3" s="1456"/>
      <c r="F3" s="1457"/>
      <c r="G3" s="46"/>
    </row>
    <row r="4" spans="1:7" s="4" customFormat="1" ht="13.5" customHeight="1" thickBot="1">
      <c r="A4" s="1452"/>
      <c r="B4" s="1450"/>
      <c r="C4" s="1450"/>
      <c r="D4" s="295" t="s">
        <v>582</v>
      </c>
      <c r="E4" s="295" t="s">
        <v>501</v>
      </c>
      <c r="F4" s="296" t="s">
        <v>498</v>
      </c>
      <c r="G4" s="46"/>
    </row>
    <row r="5" spans="1:7" s="4" customFormat="1" ht="12.75" customHeight="1">
      <c r="A5" s="379" t="s">
        <v>68</v>
      </c>
      <c r="B5" s="1444" t="s">
        <v>83</v>
      </c>
      <c r="C5" s="1444"/>
      <c r="D5" s="305">
        <f>SUM(D6:D9)</f>
        <v>0</v>
      </c>
      <c r="E5" s="305">
        <f>SUM(E6:E9)</f>
        <v>0</v>
      </c>
      <c r="F5" s="942">
        <f aca="true" t="shared" si="0" ref="F5:F11">SUM(D5+E5)</f>
        <v>0</v>
      </c>
      <c r="G5" s="46"/>
    </row>
    <row r="6" spans="1:7" s="4" customFormat="1" ht="12.75" customHeight="1">
      <c r="A6" s="380" t="s">
        <v>69</v>
      </c>
      <c r="B6" s="1445" t="s">
        <v>625</v>
      </c>
      <c r="C6" s="423" t="s">
        <v>679</v>
      </c>
      <c r="D6" s="75">
        <v>0</v>
      </c>
      <c r="E6" s="75">
        <v>0</v>
      </c>
      <c r="F6" s="943">
        <f t="shared" si="0"/>
        <v>0</v>
      </c>
      <c r="G6" s="46"/>
    </row>
    <row r="7" spans="1:7" s="4" customFormat="1" ht="12.75" customHeight="1">
      <c r="A7" s="380" t="s">
        <v>70</v>
      </c>
      <c r="B7" s="1446"/>
      <c r="C7" s="297" t="s">
        <v>680</v>
      </c>
      <c r="D7" s="75">
        <v>0</v>
      </c>
      <c r="E7" s="75">
        <v>0</v>
      </c>
      <c r="F7" s="943">
        <f t="shared" si="0"/>
        <v>0</v>
      </c>
      <c r="G7" s="46"/>
    </row>
    <row r="8" spans="1:7" s="4" customFormat="1" ht="12.75" customHeight="1">
      <c r="A8" s="380" t="s">
        <v>71</v>
      </c>
      <c r="B8" s="1446"/>
      <c r="C8" s="297" t="s">
        <v>684</v>
      </c>
      <c r="D8" s="75">
        <v>0</v>
      </c>
      <c r="E8" s="75">
        <v>0</v>
      </c>
      <c r="F8" s="943">
        <f t="shared" si="0"/>
        <v>0</v>
      </c>
      <c r="G8" s="46"/>
    </row>
    <row r="9" spans="1:7" s="4" customFormat="1" ht="12.75" customHeight="1">
      <c r="A9" s="380" t="s">
        <v>72</v>
      </c>
      <c r="B9" s="1447"/>
      <c r="C9" s="261" t="s">
        <v>683</v>
      </c>
      <c r="D9" s="75">
        <v>0</v>
      </c>
      <c r="E9" s="619">
        <v>0</v>
      </c>
      <c r="F9" s="943">
        <f t="shared" si="0"/>
        <v>0</v>
      </c>
      <c r="G9" s="46"/>
    </row>
    <row r="10" spans="1:7" s="4" customFormat="1" ht="12.75" customHeight="1">
      <c r="A10" s="381" t="s">
        <v>73</v>
      </c>
      <c r="B10" s="1462" t="s">
        <v>82</v>
      </c>
      <c r="C10" s="1463"/>
      <c r="D10" s="306">
        <v>53233.32958</v>
      </c>
      <c r="E10" s="306">
        <v>2804.54384</v>
      </c>
      <c r="F10" s="944">
        <f t="shared" si="0"/>
        <v>56037.873419999996</v>
      </c>
      <c r="G10" s="46"/>
    </row>
    <row r="11" spans="1:7" s="4" customFormat="1" ht="12.75" customHeight="1">
      <c r="A11" s="381" t="s">
        <v>720</v>
      </c>
      <c r="B11" s="299" t="s">
        <v>674</v>
      </c>
      <c r="C11" s="300"/>
      <c r="D11" s="305">
        <f>SUM(D12:D15)</f>
        <v>0</v>
      </c>
      <c r="E11" s="305">
        <f>SUM(E12:E15)</f>
        <v>312.57804</v>
      </c>
      <c r="F11" s="942">
        <f t="shared" si="0"/>
        <v>312.57804</v>
      </c>
      <c r="G11" s="46"/>
    </row>
    <row r="12" spans="1:7" s="4" customFormat="1" ht="12.75" customHeight="1">
      <c r="A12" s="380" t="s">
        <v>74</v>
      </c>
      <c r="B12" s="1445" t="s">
        <v>625</v>
      </c>
      <c r="C12" s="221" t="s">
        <v>504</v>
      </c>
      <c r="D12" s="31">
        <v>0</v>
      </c>
      <c r="E12" s="31">
        <v>0</v>
      </c>
      <c r="F12" s="943">
        <f aca="true" t="shared" si="1" ref="F12:F18">SUM(D12+E12)</f>
        <v>0</v>
      </c>
      <c r="G12" s="46"/>
    </row>
    <row r="13" spans="1:7" s="4" customFormat="1" ht="12.75" customHeight="1">
      <c r="A13" s="380" t="s">
        <v>75</v>
      </c>
      <c r="B13" s="1446"/>
      <c r="C13" s="221" t="s">
        <v>503</v>
      </c>
      <c r="D13" s="31">
        <v>0</v>
      </c>
      <c r="E13" s="31">
        <v>0</v>
      </c>
      <c r="F13" s="943">
        <f t="shared" si="1"/>
        <v>0</v>
      </c>
      <c r="G13" s="46"/>
    </row>
    <row r="14" spans="1:7" s="4" customFormat="1" ht="12.75" customHeight="1">
      <c r="A14" s="380" t="s">
        <v>76</v>
      </c>
      <c r="B14" s="1446"/>
      <c r="C14" s="221" t="s">
        <v>84</v>
      </c>
      <c r="D14" s="31">
        <v>0</v>
      </c>
      <c r="E14" s="31">
        <v>248.303</v>
      </c>
      <c r="F14" s="943">
        <f t="shared" si="1"/>
        <v>248.303</v>
      </c>
      <c r="G14" s="46"/>
    </row>
    <row r="15" spans="1:7" s="4" customFormat="1" ht="12.75" customHeight="1">
      <c r="A15" s="380" t="s">
        <v>77</v>
      </c>
      <c r="B15" s="1447"/>
      <c r="C15" s="221" t="s">
        <v>476</v>
      </c>
      <c r="D15" s="31">
        <v>0</v>
      </c>
      <c r="E15" s="31">
        <v>64.27504</v>
      </c>
      <c r="F15" s="943">
        <f t="shared" si="1"/>
        <v>64.27504</v>
      </c>
      <c r="G15" s="46"/>
    </row>
    <row r="16" spans="1:7" s="4" customFormat="1" ht="12.75" customHeight="1">
      <c r="A16" s="381" t="s">
        <v>722</v>
      </c>
      <c r="B16" s="422" t="s">
        <v>675</v>
      </c>
      <c r="C16" s="300"/>
      <c r="D16" s="305">
        <f>SUM(D17:D19)</f>
        <v>10.32227</v>
      </c>
      <c r="E16" s="305">
        <f>SUM(E17:E19)</f>
        <v>0</v>
      </c>
      <c r="F16" s="942">
        <f t="shared" si="1"/>
        <v>10.32227</v>
      </c>
      <c r="G16" s="46"/>
    </row>
    <row r="17" spans="1:7" s="4" customFormat="1" ht="12.75" customHeight="1">
      <c r="A17" s="380" t="s">
        <v>78</v>
      </c>
      <c r="B17" s="1445" t="s">
        <v>625</v>
      </c>
      <c r="C17" s="301" t="s">
        <v>504</v>
      </c>
      <c r="D17" s="31">
        <v>0</v>
      </c>
      <c r="E17" s="31">
        <v>0</v>
      </c>
      <c r="F17" s="943">
        <f t="shared" si="1"/>
        <v>0</v>
      </c>
      <c r="G17" s="46"/>
    </row>
    <row r="18" spans="1:7" s="4" customFormat="1" ht="12.75" customHeight="1">
      <c r="A18" s="380" t="s">
        <v>79</v>
      </c>
      <c r="B18" s="1446"/>
      <c r="C18" s="301" t="s">
        <v>503</v>
      </c>
      <c r="D18" s="31">
        <v>0</v>
      </c>
      <c r="E18" s="31">
        <v>0</v>
      </c>
      <c r="F18" s="943">
        <f t="shared" si="1"/>
        <v>0</v>
      </c>
      <c r="G18" s="46"/>
    </row>
    <row r="19" spans="1:7" s="4" customFormat="1" ht="12.75" customHeight="1">
      <c r="A19" s="380" t="s">
        <v>80</v>
      </c>
      <c r="B19" s="1447"/>
      <c r="C19" s="301" t="s">
        <v>476</v>
      </c>
      <c r="D19" s="31">
        <v>10.32227</v>
      </c>
      <c r="E19" s="31">
        <v>0</v>
      </c>
      <c r="F19" s="943">
        <f>SUM(D19+E19)</f>
        <v>10.32227</v>
      </c>
      <c r="G19" s="46"/>
    </row>
    <row r="20" spans="1:7" ht="12.75" customHeight="1">
      <c r="A20" s="381" t="s">
        <v>81</v>
      </c>
      <c r="B20" s="1458" t="s">
        <v>676</v>
      </c>
      <c r="C20" s="1459"/>
      <c r="D20" s="306">
        <f>1470.65922+315.47094</f>
        <v>1786.13016</v>
      </c>
      <c r="E20" s="306">
        <v>0</v>
      </c>
      <c r="F20" s="942">
        <f>SUM(D20+E20)</f>
        <v>1786.13016</v>
      </c>
      <c r="G20" s="46"/>
    </row>
    <row r="21" spans="1:7" ht="12.75" customHeight="1" thickBot="1">
      <c r="A21" s="382" t="s">
        <v>724</v>
      </c>
      <c r="B21" s="1460" t="s">
        <v>677</v>
      </c>
      <c r="C21" s="1461"/>
      <c r="D21" s="307">
        <v>0</v>
      </c>
      <c r="E21" s="307">
        <v>0</v>
      </c>
      <c r="F21" s="945">
        <f>SUM(D21+E21)</f>
        <v>0</v>
      </c>
      <c r="G21" s="46"/>
    </row>
    <row r="22" spans="1:7" ht="12.75">
      <c r="A22" s="303"/>
      <c r="B22" s="251"/>
      <c r="C22" s="251"/>
      <c r="D22" s="251"/>
      <c r="E22" s="303"/>
      <c r="F22" s="304"/>
      <c r="G22" s="46"/>
    </row>
    <row r="23" spans="1:7" ht="12.75">
      <c r="A23" s="50" t="s">
        <v>624</v>
      </c>
      <c r="B23" s="228"/>
      <c r="C23" s="228"/>
      <c r="D23" s="251"/>
      <c r="E23" s="303"/>
      <c r="F23" s="304"/>
      <c r="G23" s="46"/>
    </row>
    <row r="24" spans="1:7" ht="12.75">
      <c r="A24" s="1453" t="s">
        <v>793</v>
      </c>
      <c r="B24" s="1454"/>
      <c r="C24" s="1454"/>
      <c r="D24" s="1454"/>
      <c r="E24" s="1454"/>
      <c r="F24" s="1454"/>
      <c r="G24" s="46"/>
    </row>
    <row r="25" spans="1:7" ht="102" customHeight="1">
      <c r="A25" s="1343" t="s">
        <v>0</v>
      </c>
      <c r="B25" s="1448"/>
      <c r="C25" s="1448"/>
      <c r="D25" s="1448"/>
      <c r="E25" s="1448"/>
      <c r="F25" s="1448"/>
      <c r="G25" s="298"/>
    </row>
    <row r="26" spans="1:7" ht="99" customHeight="1">
      <c r="A26" s="1440" t="s">
        <v>1</v>
      </c>
      <c r="B26" s="1441"/>
      <c r="C26" s="1441"/>
      <c r="D26" s="1441"/>
      <c r="E26" s="1441"/>
      <c r="F26" s="1441"/>
      <c r="G26" s="298"/>
    </row>
    <row r="27" spans="1:7" ht="102" customHeight="1">
      <c r="A27" s="1440" t="s">
        <v>2</v>
      </c>
      <c r="B27" s="1441"/>
      <c r="C27" s="1441"/>
      <c r="D27" s="1441"/>
      <c r="E27" s="1441"/>
      <c r="F27" s="1441"/>
      <c r="G27" s="298"/>
    </row>
    <row r="28" spans="1:7" ht="74.25" customHeight="1">
      <c r="A28" s="1440" t="s">
        <v>3</v>
      </c>
      <c r="B28" s="1441"/>
      <c r="C28" s="1441"/>
      <c r="D28" s="1441"/>
      <c r="E28" s="1441"/>
      <c r="F28" s="1441"/>
      <c r="G28" s="298"/>
    </row>
    <row r="29" spans="1:7" ht="45.75" customHeight="1">
      <c r="A29" s="1440" t="s">
        <v>791</v>
      </c>
      <c r="B29" s="1441"/>
      <c r="C29" s="1441"/>
      <c r="D29" s="1441"/>
      <c r="E29" s="1441"/>
      <c r="F29" s="1441"/>
      <c r="G29" s="298"/>
    </row>
    <row r="30" spans="1:7" ht="15">
      <c r="A30" s="1440" t="s">
        <v>792</v>
      </c>
      <c r="B30" s="1441"/>
      <c r="C30" s="1441"/>
      <c r="D30" s="1441"/>
      <c r="E30" s="1441"/>
      <c r="F30" s="1441"/>
      <c r="G30" s="298"/>
    </row>
    <row r="31" spans="1:7" ht="15">
      <c r="A31" s="1442"/>
      <c r="B31" s="1443"/>
      <c r="C31" s="1443"/>
      <c r="D31" s="1443"/>
      <c r="E31" s="1443"/>
      <c r="F31" s="1443"/>
      <c r="G31" s="298"/>
    </row>
    <row r="32" spans="1:7" ht="12.75">
      <c r="A32" s="302"/>
      <c r="B32" s="302"/>
      <c r="C32" s="302"/>
      <c r="D32" s="302"/>
      <c r="E32" s="302"/>
      <c r="F32" s="302"/>
      <c r="G32" s="298"/>
    </row>
    <row r="33" spans="1:7" ht="12.75">
      <c r="A33" s="302"/>
      <c r="B33" s="302"/>
      <c r="C33" s="302"/>
      <c r="D33" s="302"/>
      <c r="E33" s="302"/>
      <c r="F33" s="302"/>
      <c r="G33" s="298"/>
    </row>
    <row r="34" spans="1:7" ht="12.75">
      <c r="A34" s="302"/>
      <c r="B34" s="302"/>
      <c r="C34" s="302"/>
      <c r="D34" s="302"/>
      <c r="E34" s="302"/>
      <c r="F34" s="302"/>
      <c r="G34" s="298"/>
    </row>
    <row r="35" spans="1:7" ht="12.75">
      <c r="A35" s="302"/>
      <c r="B35" s="302"/>
      <c r="C35" s="302"/>
      <c r="D35" s="302"/>
      <c r="E35" s="302"/>
      <c r="F35" s="302"/>
      <c r="G35" s="298"/>
    </row>
    <row r="36" spans="1:7" ht="12.75">
      <c r="A36" s="302"/>
      <c r="B36" s="302"/>
      <c r="C36" s="302"/>
      <c r="D36" s="302"/>
      <c r="E36" s="302"/>
      <c r="F36" s="302"/>
      <c r="G36" s="302"/>
    </row>
    <row r="37" spans="1:7" ht="12.75">
      <c r="A37" s="302"/>
      <c r="B37" s="302"/>
      <c r="C37" s="302"/>
      <c r="D37" s="302"/>
      <c r="E37" s="302"/>
      <c r="F37" s="302"/>
      <c r="G37" s="302"/>
    </row>
    <row r="38" spans="1:7" ht="12.75">
      <c r="A38" s="302"/>
      <c r="B38" s="302"/>
      <c r="C38" s="302"/>
      <c r="D38" s="302"/>
      <c r="E38" s="302"/>
      <c r="F38" s="302"/>
      <c r="G38" s="302"/>
    </row>
    <row r="39" spans="1:7" ht="12.75">
      <c r="A39" s="302"/>
      <c r="B39" s="302"/>
      <c r="C39" s="302"/>
      <c r="D39" s="302"/>
      <c r="E39" s="302"/>
      <c r="F39" s="302"/>
      <c r="G39" s="302"/>
    </row>
    <row r="40" spans="1:7" ht="12.75">
      <c r="A40" s="302"/>
      <c r="B40" s="302"/>
      <c r="C40" s="302"/>
      <c r="D40" s="302"/>
      <c r="E40" s="302"/>
      <c r="F40" s="302"/>
      <c r="G40" s="302"/>
    </row>
    <row r="42" ht="12.75">
      <c r="A42" s="2"/>
    </row>
    <row r="43" ht="12.75">
      <c r="A43" s="2"/>
    </row>
  </sheetData>
  <sheetProtection sheet="1" formatRows="0" insertRows="0" deleteRows="0"/>
  <mergeCells count="18">
    <mergeCell ref="A29:F29"/>
    <mergeCell ref="B3:C4"/>
    <mergeCell ref="A3:A4"/>
    <mergeCell ref="A24:F24"/>
    <mergeCell ref="D3:F3"/>
    <mergeCell ref="B20:C20"/>
    <mergeCell ref="B21:C21"/>
    <mergeCell ref="B10:C10"/>
    <mergeCell ref="A30:F30"/>
    <mergeCell ref="A31:F31"/>
    <mergeCell ref="B5:C5"/>
    <mergeCell ref="B6:B9"/>
    <mergeCell ref="A28:F28"/>
    <mergeCell ref="A25:F25"/>
    <mergeCell ref="A26:F26"/>
    <mergeCell ref="A27:F27"/>
    <mergeCell ref="B12:B15"/>
    <mergeCell ref="B17:B1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80"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L26" sqref="L26"/>
    </sheetView>
  </sheetViews>
  <sheetFormatPr defaultColWidth="9.140625" defaultRowHeight="15"/>
  <cols>
    <col min="1" max="1" width="3.421875" style="17" customWidth="1"/>
    <col min="2" max="2" width="49.57421875" style="7" customWidth="1"/>
    <col min="3" max="3" width="16.421875" style="7" customWidth="1"/>
    <col min="4" max="4" width="17.7109375" style="7" customWidth="1"/>
    <col min="5" max="5" width="17.28125" style="7" customWidth="1"/>
    <col min="6" max="6" width="17.00390625" style="7" customWidth="1"/>
    <col min="7" max="16384" width="9.140625" style="7" customWidth="1"/>
  </cols>
  <sheetData>
    <row r="1" spans="1:7" ht="21">
      <c r="A1" s="1020" t="s">
        <v>764</v>
      </c>
      <c r="B1" s="211"/>
      <c r="C1" s="204"/>
      <c r="D1" s="204"/>
      <c r="E1" s="204"/>
      <c r="F1" s="204"/>
      <c r="G1" s="204"/>
    </row>
    <row r="2" spans="1:7" ht="13.5" thickBot="1">
      <c r="A2" s="219"/>
      <c r="B2" s="204"/>
      <c r="C2" s="204"/>
      <c r="D2" s="273"/>
      <c r="E2" s="204"/>
      <c r="F2" s="273" t="s">
        <v>581</v>
      </c>
      <c r="G2" s="204"/>
    </row>
    <row r="3" spans="1:7" ht="26.25" customHeight="1">
      <c r="A3" s="1467" t="s">
        <v>472</v>
      </c>
      <c r="B3" s="1469" t="s">
        <v>505</v>
      </c>
      <c r="C3" s="1069" t="s">
        <v>1076</v>
      </c>
      <c r="D3" s="1069" t="s">
        <v>1077</v>
      </c>
      <c r="E3" s="729" t="s">
        <v>652</v>
      </c>
      <c r="F3" s="1038" t="s">
        <v>687</v>
      </c>
      <c r="G3" s="204"/>
    </row>
    <row r="4" spans="1:7" ht="12" customHeight="1" thickBot="1">
      <c r="A4" s="1468"/>
      <c r="B4" s="1470"/>
      <c r="C4" s="421" t="s">
        <v>552</v>
      </c>
      <c r="D4" s="421" t="s">
        <v>553</v>
      </c>
      <c r="E4" s="421" t="s">
        <v>554</v>
      </c>
      <c r="F4" s="274" t="s">
        <v>555</v>
      </c>
      <c r="G4" s="204"/>
    </row>
    <row r="5" spans="1:7" ht="18" customHeight="1">
      <c r="A5" s="418">
        <v>1</v>
      </c>
      <c r="B5" s="275" t="s">
        <v>673</v>
      </c>
      <c r="C5" s="276">
        <f>SUM(C6:C9)</f>
        <v>45379.00412</v>
      </c>
      <c r="D5" s="276">
        <f>SUM(D6:D9)</f>
        <v>12222.41687</v>
      </c>
      <c r="E5" s="276">
        <f>SUM(E6:E9)</f>
        <v>7191</v>
      </c>
      <c r="F5" s="277">
        <v>0</v>
      </c>
      <c r="G5" s="204"/>
    </row>
    <row r="6" spans="1:7" ht="12.75" customHeight="1">
      <c r="A6" s="278">
        <v>2</v>
      </c>
      <c r="B6" s="1068" t="s">
        <v>506</v>
      </c>
      <c r="C6" s="1089">
        <v>3776.28339</v>
      </c>
      <c r="D6" s="1071">
        <v>0</v>
      </c>
      <c r="E6" s="1089">
        <v>6400</v>
      </c>
      <c r="F6" s="1254">
        <f>IF(E6=0,"--",C6/E6)</f>
        <v>0.5900442796875001</v>
      </c>
      <c r="G6" s="204"/>
    </row>
    <row r="7" spans="1:7" ht="12.75" customHeight="1">
      <c r="A7" s="278">
        <v>3</v>
      </c>
      <c r="B7" s="279" t="s">
        <v>583</v>
      </c>
      <c r="C7" s="1089">
        <v>14032.489</v>
      </c>
      <c r="D7" s="1089">
        <v>12222.41687</v>
      </c>
      <c r="E7" s="1262">
        <v>791</v>
      </c>
      <c r="F7" s="1254">
        <f>IF(E7=0,"--",D7/E7)</f>
        <v>15.45185445006321</v>
      </c>
      <c r="G7" s="204"/>
    </row>
    <row r="8" spans="1:7" ht="12.75" customHeight="1">
      <c r="A8" s="278">
        <v>4</v>
      </c>
      <c r="B8" s="279" t="s">
        <v>584</v>
      </c>
      <c r="C8" s="1253">
        <v>0</v>
      </c>
      <c r="D8" s="1089"/>
      <c r="E8" s="1089"/>
      <c r="F8" s="1254" t="str">
        <f>IF(E8=0,"--",D8/E8)</f>
        <v>--</v>
      </c>
      <c r="G8" s="204"/>
    </row>
    <row r="9" spans="1:7" ht="12.75" customHeight="1">
      <c r="A9" s="278">
        <v>5</v>
      </c>
      <c r="B9" s="280" t="s">
        <v>507</v>
      </c>
      <c r="C9" s="1089">
        <v>27570.23173</v>
      </c>
      <c r="D9" s="1071">
        <v>0</v>
      </c>
      <c r="E9" s="1262"/>
      <c r="F9" s="1254" t="str">
        <f>IF(E9=0,"--",C9/E9)</f>
        <v>--</v>
      </c>
      <c r="G9" s="204"/>
    </row>
    <row r="10" spans="1:7" ht="21" customHeight="1">
      <c r="A10" s="419">
        <v>6</v>
      </c>
      <c r="B10" s="1070" t="s">
        <v>1078</v>
      </c>
      <c r="C10" s="281">
        <f>SUM(C11:C25)</f>
        <v>3946.8624099999997</v>
      </c>
      <c r="D10" s="281">
        <f>SUM(D11:D25)</f>
        <v>0</v>
      </c>
      <c r="E10" s="281">
        <f>SUM(E11:E25)</f>
        <v>779</v>
      </c>
      <c r="F10" s="1255">
        <v>0</v>
      </c>
      <c r="G10" s="204"/>
    </row>
    <row r="11" spans="1:7" ht="12.75" customHeight="1">
      <c r="A11" s="278">
        <v>7</v>
      </c>
      <c r="B11" s="282" t="s">
        <v>586</v>
      </c>
      <c r="C11" s="1089">
        <f>3741.4655-C12-C13+164.39691</f>
        <v>1481.0821199999996</v>
      </c>
      <c r="D11" s="1071">
        <v>0</v>
      </c>
      <c r="E11" s="449">
        <f>103+10</f>
        <v>113</v>
      </c>
      <c r="F11" s="1254">
        <f aca="true" t="shared" si="0" ref="F11:F25">IF(E11=0,"--",C11/E11)</f>
        <v>13.1069214159292</v>
      </c>
      <c r="G11" s="204"/>
    </row>
    <row r="12" spans="1:7" ht="12.75" customHeight="1">
      <c r="A12" s="278">
        <v>8</v>
      </c>
      <c r="B12" s="283" t="s">
        <v>585</v>
      </c>
      <c r="C12" s="1089">
        <v>155.4</v>
      </c>
      <c r="D12" s="1071">
        <v>0</v>
      </c>
      <c r="E12" s="1089">
        <v>518</v>
      </c>
      <c r="F12" s="1254">
        <f t="shared" si="0"/>
        <v>0.3</v>
      </c>
      <c r="G12" s="204"/>
    </row>
    <row r="13" spans="1:7" ht="12.75" customHeight="1">
      <c r="A13" s="278">
        <v>9</v>
      </c>
      <c r="B13" s="424" t="s">
        <v>4</v>
      </c>
      <c r="C13" s="1089">
        <f>2244.01529+22.715+2.65</f>
        <v>2269.38029</v>
      </c>
      <c r="D13" s="1071">
        <v>0</v>
      </c>
      <c r="E13" s="1089">
        <f>114+20+7</f>
        <v>141</v>
      </c>
      <c r="F13" s="1254">
        <f t="shared" si="0"/>
        <v>16.094895673758867</v>
      </c>
      <c r="G13" s="204"/>
    </row>
    <row r="14" spans="1:7" ht="12.75" customHeight="1">
      <c r="A14" s="278">
        <v>10</v>
      </c>
      <c r="B14" s="424" t="s">
        <v>6</v>
      </c>
      <c r="C14" s="1089">
        <v>41</v>
      </c>
      <c r="D14" s="1071">
        <v>0</v>
      </c>
      <c r="E14" s="1262">
        <v>7</v>
      </c>
      <c r="F14" s="1254">
        <f t="shared" si="0"/>
        <v>5.857142857142857</v>
      </c>
      <c r="G14" s="204"/>
    </row>
    <row r="15" spans="1:7" ht="12.75" customHeight="1">
      <c r="A15" s="278">
        <v>11</v>
      </c>
      <c r="B15" s="424" t="s">
        <v>5</v>
      </c>
      <c r="C15" s="1089"/>
      <c r="D15" s="1071">
        <v>0</v>
      </c>
      <c r="E15" s="1089"/>
      <c r="F15" s="1254" t="str">
        <f t="shared" si="0"/>
        <v>--</v>
      </c>
      <c r="G15" s="204"/>
    </row>
    <row r="16" spans="1:7" ht="12.75" customHeight="1">
      <c r="A16" s="278">
        <v>12</v>
      </c>
      <c r="B16" s="424" t="s">
        <v>812</v>
      </c>
      <c r="C16" s="1089"/>
      <c r="D16" s="1071">
        <v>0</v>
      </c>
      <c r="E16" s="1089"/>
      <c r="F16" s="1254" t="str">
        <f t="shared" si="0"/>
        <v>--</v>
      </c>
      <c r="G16" s="204"/>
    </row>
    <row r="17" spans="1:7" ht="12.75" customHeight="1">
      <c r="A17" s="278">
        <v>13</v>
      </c>
      <c r="B17" s="284" t="s">
        <v>31</v>
      </c>
      <c r="C17" s="1089"/>
      <c r="D17" s="1071">
        <v>0</v>
      </c>
      <c r="E17" s="1089"/>
      <c r="F17" s="1254" t="str">
        <f t="shared" si="0"/>
        <v>--</v>
      </c>
      <c r="G17" s="204"/>
    </row>
    <row r="18" spans="1:7" ht="25.5">
      <c r="A18" s="278">
        <v>15</v>
      </c>
      <c r="B18" s="424" t="s">
        <v>1079</v>
      </c>
      <c r="C18" s="1089"/>
      <c r="D18" s="1071">
        <v>0</v>
      </c>
      <c r="E18" s="1089"/>
      <c r="F18" s="1254" t="str">
        <f t="shared" si="0"/>
        <v>--</v>
      </c>
      <c r="G18" s="204"/>
    </row>
    <row r="19" spans="1:7" ht="51">
      <c r="A19" s="278">
        <v>16</v>
      </c>
      <c r="B19" s="424" t="s">
        <v>1080</v>
      </c>
      <c r="C19" s="1089"/>
      <c r="D19" s="1071">
        <v>0</v>
      </c>
      <c r="E19" s="1089"/>
      <c r="F19" s="1254" t="str">
        <f t="shared" si="0"/>
        <v>--</v>
      </c>
      <c r="G19" s="204"/>
    </row>
    <row r="20" spans="1:7" ht="12.75">
      <c r="A20" s="278">
        <v>17</v>
      </c>
      <c r="B20" s="424" t="s">
        <v>1081</v>
      </c>
      <c r="C20" s="1089"/>
      <c r="D20" s="1071">
        <v>0</v>
      </c>
      <c r="E20" s="1089"/>
      <c r="F20" s="1254" t="str">
        <f t="shared" si="0"/>
        <v>--</v>
      </c>
      <c r="G20" s="204"/>
    </row>
    <row r="21" spans="1:7" ht="25.5">
      <c r="A21" s="278">
        <v>18</v>
      </c>
      <c r="B21" s="424" t="s">
        <v>1082</v>
      </c>
      <c r="C21" s="1089"/>
      <c r="D21" s="1071">
        <v>0</v>
      </c>
      <c r="E21" s="1089"/>
      <c r="F21" s="1254" t="str">
        <f t="shared" si="0"/>
        <v>--</v>
      </c>
      <c r="G21" s="204"/>
    </row>
    <row r="22" spans="1:7" ht="12.75">
      <c r="A22" s="278">
        <v>19</v>
      </c>
      <c r="B22" s="424" t="s">
        <v>1083</v>
      </c>
      <c r="C22" s="1089"/>
      <c r="D22" s="1071">
        <v>0</v>
      </c>
      <c r="E22" s="1089"/>
      <c r="F22" s="1254" t="str">
        <f t="shared" si="0"/>
        <v>--</v>
      </c>
      <c r="G22" s="204"/>
    </row>
    <row r="23" spans="1:7" ht="12.75">
      <c r="A23" s="278">
        <v>20</v>
      </c>
      <c r="B23" s="424" t="s">
        <v>813</v>
      </c>
      <c r="C23" s="1089"/>
      <c r="D23" s="1071">
        <v>0</v>
      </c>
      <c r="E23" s="1089"/>
      <c r="F23" s="1254" t="str">
        <f t="shared" si="0"/>
        <v>--</v>
      </c>
      <c r="G23" s="204"/>
    </row>
    <row r="24" spans="1:7" ht="25.5">
      <c r="A24" s="278">
        <v>21</v>
      </c>
      <c r="B24" s="424" t="s">
        <v>1084</v>
      </c>
      <c r="C24" s="1089"/>
      <c r="D24" s="1071">
        <v>0</v>
      </c>
      <c r="E24" s="1089"/>
      <c r="F24" s="1254" t="str">
        <f t="shared" si="0"/>
        <v>--</v>
      </c>
      <c r="G24" s="204"/>
    </row>
    <row r="25" spans="1:7" ht="26.25" thickBot="1">
      <c r="A25" s="278">
        <v>22</v>
      </c>
      <c r="B25" s="424" t="s">
        <v>1085</v>
      </c>
      <c r="C25" s="1089"/>
      <c r="D25" s="1071">
        <v>0</v>
      </c>
      <c r="E25" s="1089"/>
      <c r="F25" s="1254" t="str">
        <f t="shared" si="0"/>
        <v>--</v>
      </c>
      <c r="G25" s="204"/>
    </row>
    <row r="26" spans="1:7" ht="17.25" customHeight="1" thickBot="1">
      <c r="A26" s="425">
        <v>23</v>
      </c>
      <c r="B26" s="426" t="s">
        <v>1088</v>
      </c>
      <c r="C26" s="946">
        <f>C5+C10</f>
        <v>49325.86653</v>
      </c>
      <c r="D26" s="946">
        <f>D5+D10</f>
        <v>12222.41687</v>
      </c>
      <c r="E26" s="946">
        <f>E5+E10</f>
        <v>7970</v>
      </c>
      <c r="F26" s="1256">
        <v>0</v>
      </c>
      <c r="G26" s="204"/>
    </row>
    <row r="27" spans="1:7" ht="12.75" customHeight="1">
      <c r="A27" s="255"/>
      <c r="B27" s="326" t="s">
        <v>362</v>
      </c>
      <c r="C27" s="204"/>
      <c r="D27" s="327">
        <f>D26-'11.c'!C4</f>
        <v>0</v>
      </c>
      <c r="E27" s="83"/>
      <c r="F27" s="251"/>
      <c r="G27" s="204"/>
    </row>
    <row r="28" spans="1:7" ht="12.75" customHeight="1">
      <c r="A28" s="285" t="s">
        <v>624</v>
      </c>
      <c r="B28" s="286"/>
      <c r="C28" s="135"/>
      <c r="D28" s="135"/>
      <c r="E28" s="136"/>
      <c r="F28" s="285"/>
      <c r="G28" s="204"/>
    </row>
    <row r="29" spans="1:7" ht="30" customHeight="1">
      <c r="A29" s="1466" t="s">
        <v>110</v>
      </c>
      <c r="B29" s="1466"/>
      <c r="C29" s="1466"/>
      <c r="D29" s="1466"/>
      <c r="E29" s="1466"/>
      <c r="F29" s="1466"/>
      <c r="G29" s="204"/>
    </row>
    <row r="30" spans="1:7" ht="12.75" customHeight="1">
      <c r="A30" s="288" t="s">
        <v>109</v>
      </c>
      <c r="B30" s="249"/>
      <c r="C30" s="289"/>
      <c r="D30" s="289"/>
      <c r="E30" s="289"/>
      <c r="F30" s="289"/>
      <c r="G30" s="204"/>
    </row>
    <row r="31" spans="1:7" ht="26.25" customHeight="1">
      <c r="A31" s="1466" t="s">
        <v>1086</v>
      </c>
      <c r="B31" s="1466"/>
      <c r="C31" s="1466"/>
      <c r="D31" s="1466"/>
      <c r="E31" s="1466"/>
      <c r="F31" s="1466"/>
      <c r="G31" s="204"/>
    </row>
    <row r="32" spans="1:7" ht="15" customHeight="1">
      <c r="A32" s="290" t="s">
        <v>785</v>
      </c>
      <c r="B32" s="287"/>
      <c r="C32" s="287"/>
      <c r="D32" s="287"/>
      <c r="E32" s="287"/>
      <c r="F32" s="287"/>
      <c r="G32" s="204"/>
    </row>
    <row r="33" spans="1:7" ht="40.5" customHeight="1">
      <c r="A33" s="1464" t="s">
        <v>1087</v>
      </c>
      <c r="B33" s="1465"/>
      <c r="C33" s="1465"/>
      <c r="D33" s="1465"/>
      <c r="E33" s="1465"/>
      <c r="F33" s="1465"/>
      <c r="G33" s="204"/>
    </row>
    <row r="34" spans="1:7" ht="6" customHeight="1">
      <c r="A34" s="427"/>
      <c r="B34" s="427"/>
      <c r="C34" s="427"/>
      <c r="D34" s="427"/>
      <c r="E34" s="427"/>
      <c r="F34" s="427"/>
      <c r="G34" s="204"/>
    </row>
    <row r="35" spans="1:7" ht="12.75" customHeight="1">
      <c r="A35" s="290" t="s">
        <v>662</v>
      </c>
      <c r="B35" s="287"/>
      <c r="C35" s="287"/>
      <c r="D35" s="287"/>
      <c r="E35" s="287"/>
      <c r="F35" s="287"/>
      <c r="G35" s="204"/>
    </row>
    <row r="36" spans="1:7" ht="12.75">
      <c r="A36" s="289" t="s">
        <v>108</v>
      </c>
      <c r="B36" s="291"/>
      <c r="C36" s="289"/>
      <c r="D36" s="289"/>
      <c r="E36" s="289"/>
      <c r="F36" s="289"/>
      <c r="G36" s="204"/>
    </row>
    <row r="37" spans="1:7" ht="12.75">
      <c r="A37" s="289"/>
      <c r="B37" s="204"/>
      <c r="C37" s="204"/>
      <c r="D37" s="292"/>
      <c r="E37" s="204"/>
      <c r="F37" s="204"/>
      <c r="G37" s="204"/>
    </row>
    <row r="38" spans="1:7" ht="12.75">
      <c r="A38" s="219"/>
      <c r="B38" s="204"/>
      <c r="C38" s="204"/>
      <c r="D38" s="204"/>
      <c r="E38" s="204"/>
      <c r="F38" s="204"/>
      <c r="G38" s="204"/>
    </row>
    <row r="39" spans="1:7" ht="12.75">
      <c r="A39" s="219"/>
      <c r="B39" s="204"/>
      <c r="C39" s="204"/>
      <c r="D39" s="204"/>
      <c r="E39" s="204"/>
      <c r="F39" s="204"/>
      <c r="G39" s="204"/>
    </row>
    <row r="40" spans="1:7" ht="12.75">
      <c r="A40" s="219"/>
      <c r="B40" s="204"/>
      <c r="C40" s="204"/>
      <c r="D40" s="204"/>
      <c r="E40" s="204"/>
      <c r="F40" s="204"/>
      <c r="G40" s="204"/>
    </row>
  </sheetData>
  <sheetProtection/>
  <protectedRanges>
    <protectedRange sqref="D28" name="Oblast1"/>
  </protectedRanges>
  <mergeCells count="5">
    <mergeCell ref="A33:F33"/>
    <mergeCell ref="A31:F31"/>
    <mergeCell ref="A29:F29"/>
    <mergeCell ref="A3:A4"/>
    <mergeCell ref="B3:B4"/>
  </mergeCells>
  <conditionalFormatting sqref="D27">
    <cfRule type="cellIs" priority="1" dxfId="18" operator="lessThan" stopIfTrue="1">
      <formula>0</formula>
    </cfRule>
    <cfRule type="cellIs" priority="2" dxfId="18" operator="greaterThan" stopIfTrue="1">
      <formula>0</formula>
    </cfRule>
  </conditionalFormatting>
  <printOptions horizontalCentered="1"/>
  <pageMargins left="0.5905511811023623" right="0.5905511811023623" top="0.5905511811023623" bottom="0.3937007874015748" header="0.5118110236220472" footer="0.5118110236220472"/>
  <pageSetup cellComments="asDisplayed" fitToHeight="1" fitToWidth="1" horizontalDpi="300" verticalDpi="300" orientation="landscape" paperSize="9" scale="82" r:id="rId3"/>
  <ignoredErrors>
    <ignoredError sqref="E5" unlockedFormula="1"/>
  </ignoredErrors>
  <legacyDrawing r:id="rId2"/>
</worksheet>
</file>

<file path=xl/worksheets/sheet13.xml><?xml version="1.0" encoding="utf-8"?>
<worksheet xmlns="http://schemas.openxmlformats.org/spreadsheetml/2006/main" xmlns:r="http://schemas.openxmlformats.org/officeDocument/2006/relationships">
  <dimension ref="A1:AK72"/>
  <sheetViews>
    <sheetView workbookViewId="0" topLeftCell="A1">
      <selection activeCell="A12" sqref="A12"/>
    </sheetView>
  </sheetViews>
  <sheetFormatPr defaultColWidth="9.140625" defaultRowHeight="15"/>
  <cols>
    <col min="1" max="1" width="3.8515625" style="7" customWidth="1"/>
    <col min="2" max="2" width="6.421875" style="39" customWidth="1"/>
    <col min="3" max="3" width="9.7109375" style="39" customWidth="1"/>
    <col min="4" max="4" width="14.7109375" style="39" customWidth="1"/>
    <col min="5" max="6" width="12.28125" style="39" bestFit="1" customWidth="1"/>
    <col min="7" max="7" width="12.00390625" style="39" bestFit="1" customWidth="1"/>
    <col min="8" max="8" width="9.7109375" style="39" customWidth="1"/>
    <col min="9" max="9" width="12.00390625" style="7" bestFit="1" customWidth="1"/>
    <col min="10" max="10" width="10.421875" style="7" customWidth="1"/>
    <col min="11" max="11" width="10.00390625" style="7" bestFit="1" customWidth="1"/>
    <col min="12" max="12" width="12.28125" style="7" bestFit="1" customWidth="1"/>
    <col min="13" max="13" width="10.00390625" style="7" customWidth="1"/>
    <col min="14" max="14" width="8.8515625" style="7" customWidth="1"/>
    <col min="15" max="15" width="9.00390625" style="7" bestFit="1" customWidth="1"/>
    <col min="16" max="16" width="9.140625" style="7" customWidth="1"/>
    <col min="17" max="17" width="10.57421875" style="7" bestFit="1" customWidth="1"/>
    <col min="18" max="18" width="9.421875" style="7" customWidth="1"/>
    <col min="19" max="19" width="11.00390625" style="7" bestFit="1" customWidth="1"/>
    <col min="20" max="20" width="9.140625" style="7" customWidth="1"/>
    <col min="21" max="21" width="11.00390625" style="7" bestFit="1" customWidth="1"/>
    <col min="22" max="22" width="10.00390625" style="7" bestFit="1" customWidth="1"/>
    <col min="23" max="23" width="12.28125" style="7" bestFit="1" customWidth="1"/>
    <col min="24" max="24" width="11.00390625" style="7" bestFit="1" customWidth="1"/>
    <col min="25" max="16384" width="9.140625" style="7" customWidth="1"/>
  </cols>
  <sheetData>
    <row r="1" spans="1:25" ht="28.5">
      <c r="A1" s="1029" t="s">
        <v>7</v>
      </c>
      <c r="B1" s="249"/>
      <c r="C1" s="249"/>
      <c r="D1" s="249"/>
      <c r="E1" s="249"/>
      <c r="F1" s="249"/>
      <c r="G1" s="249"/>
      <c r="H1" s="249"/>
      <c r="I1" s="250"/>
      <c r="J1" s="250"/>
      <c r="K1" s="250"/>
      <c r="L1" s="250"/>
      <c r="M1" s="250"/>
      <c r="N1" s="250"/>
      <c r="O1" s="251"/>
      <c r="P1" s="251"/>
      <c r="Q1" s="251"/>
      <c r="R1" s="251"/>
      <c r="S1" s="251"/>
      <c r="T1" s="251"/>
      <c r="U1" s="204"/>
      <c r="V1" s="204"/>
      <c r="W1" s="204"/>
      <c r="X1" s="204"/>
      <c r="Y1" s="204"/>
    </row>
    <row r="2" spans="1:25" s="65" customFormat="1" ht="4.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s="65" customFormat="1" ht="21">
      <c r="A3" s="716" t="s">
        <v>1043</v>
      </c>
      <c r="B3" s="252"/>
      <c r="C3" s="252"/>
      <c r="D3" s="252"/>
      <c r="E3" s="252"/>
      <c r="F3" s="252"/>
      <c r="G3" s="252"/>
      <c r="H3" s="252"/>
      <c r="I3" s="252"/>
      <c r="J3" s="252"/>
      <c r="K3" s="252"/>
      <c r="L3" s="252"/>
      <c r="M3" s="252"/>
      <c r="N3" s="252"/>
      <c r="O3" s="252"/>
      <c r="P3" s="252"/>
      <c r="Q3" s="252"/>
      <c r="R3" s="252"/>
      <c r="S3" s="252"/>
      <c r="T3" s="252"/>
      <c r="U3" s="252"/>
      <c r="V3" s="252"/>
      <c r="W3" s="252"/>
      <c r="X3" s="254" t="s">
        <v>500</v>
      </c>
      <c r="Y3" s="252"/>
    </row>
    <row r="4" spans="1:25" s="65" customFormat="1" ht="5.25" customHeight="1" thickBot="1">
      <c r="A4" s="252"/>
      <c r="B4" s="252"/>
      <c r="C4" s="252"/>
      <c r="D4" s="252"/>
      <c r="E4" s="252"/>
      <c r="F4" s="252"/>
      <c r="G4" s="252"/>
      <c r="H4" s="252"/>
      <c r="I4" s="252"/>
      <c r="J4" s="252"/>
      <c r="K4" s="252"/>
      <c r="L4" s="252"/>
      <c r="M4" s="252"/>
      <c r="N4" s="252"/>
      <c r="O4" s="252"/>
      <c r="P4" s="250"/>
      <c r="Q4" s="252"/>
      <c r="R4" s="252"/>
      <c r="S4" s="252"/>
      <c r="T4" s="252"/>
      <c r="U4" s="252"/>
      <c r="V4" s="252"/>
      <c r="W4" s="252"/>
      <c r="X4" s="254"/>
      <c r="Y4" s="252"/>
    </row>
    <row r="5" spans="1:25" ht="15" customHeight="1">
      <c r="A5" s="1518" t="s">
        <v>472</v>
      </c>
      <c r="B5" s="1521" t="s">
        <v>509</v>
      </c>
      <c r="C5" s="1456"/>
      <c r="D5" s="1457"/>
      <c r="E5" s="1537" t="s">
        <v>623</v>
      </c>
      <c r="F5" s="1538"/>
      <c r="G5" s="1538"/>
      <c r="H5" s="1538"/>
      <c r="I5" s="1538"/>
      <c r="J5" s="1538"/>
      <c r="K5" s="1538"/>
      <c r="L5" s="1538"/>
      <c r="M5" s="1538"/>
      <c r="N5" s="1538"/>
      <c r="O5" s="1538"/>
      <c r="P5" s="1538"/>
      <c r="Q5" s="1538"/>
      <c r="R5" s="1538"/>
      <c r="S5" s="1538"/>
      <c r="T5" s="1538"/>
      <c r="U5" s="1538"/>
      <c r="V5" s="1538"/>
      <c r="W5" s="1538"/>
      <c r="X5" s="1539"/>
      <c r="Y5" s="252"/>
    </row>
    <row r="6" spans="1:25" ht="19.5" customHeight="1">
      <c r="A6" s="1519"/>
      <c r="B6" s="1522"/>
      <c r="C6" s="1523"/>
      <c r="D6" s="1524"/>
      <c r="E6" s="1497" t="s">
        <v>612</v>
      </c>
      <c r="F6" s="1497"/>
      <c r="G6" s="1497"/>
      <c r="H6" s="1498"/>
      <c r="I6" s="1512" t="s">
        <v>616</v>
      </c>
      <c r="J6" s="1497"/>
      <c r="K6" s="1497"/>
      <c r="L6" s="1498"/>
      <c r="M6" s="1512" t="s">
        <v>608</v>
      </c>
      <c r="N6" s="1497"/>
      <c r="O6" s="1497"/>
      <c r="P6" s="1498"/>
      <c r="Q6" s="1510" t="s">
        <v>606</v>
      </c>
      <c r="R6" s="1511"/>
      <c r="S6" s="1510" t="s">
        <v>501</v>
      </c>
      <c r="T6" s="1511"/>
      <c r="U6" s="1510" t="s">
        <v>609</v>
      </c>
      <c r="V6" s="1511"/>
      <c r="W6" s="1489" t="s">
        <v>605</v>
      </c>
      <c r="X6" s="1490"/>
      <c r="Y6" s="252"/>
    </row>
    <row r="7" spans="1:25" ht="19.5" customHeight="1">
      <c r="A7" s="1519"/>
      <c r="B7" s="1522"/>
      <c r="C7" s="1523"/>
      <c r="D7" s="1524"/>
      <c r="E7" s="1501" t="s">
        <v>607</v>
      </c>
      <c r="F7" s="1500"/>
      <c r="G7" s="1495" t="s">
        <v>615</v>
      </c>
      <c r="H7" s="1496"/>
      <c r="I7" s="1540" t="s">
        <v>757</v>
      </c>
      <c r="J7" s="1500"/>
      <c r="K7" s="1495" t="s">
        <v>617</v>
      </c>
      <c r="L7" s="1496"/>
      <c r="M7" s="1499" t="s">
        <v>1049</v>
      </c>
      <c r="N7" s="1500"/>
      <c r="O7" s="1495" t="s">
        <v>619</v>
      </c>
      <c r="P7" s="1496"/>
      <c r="Q7" s="1512"/>
      <c r="R7" s="1498"/>
      <c r="S7" s="1512"/>
      <c r="T7" s="1498"/>
      <c r="U7" s="1512"/>
      <c r="V7" s="1498"/>
      <c r="W7" s="1491"/>
      <c r="X7" s="1492"/>
      <c r="Y7" s="252"/>
    </row>
    <row r="8" spans="1:25" s="17" customFormat="1" ht="18.75" customHeight="1" thickBot="1">
      <c r="A8" s="1519"/>
      <c r="B8" s="1522"/>
      <c r="C8" s="1523"/>
      <c r="D8" s="1524"/>
      <c r="E8" s="1072" t="s">
        <v>508</v>
      </c>
      <c r="F8" s="1072" t="s">
        <v>736</v>
      </c>
      <c r="G8" s="1073" t="s">
        <v>508</v>
      </c>
      <c r="H8" s="1075" t="s">
        <v>736</v>
      </c>
      <c r="I8" s="1074" t="s">
        <v>508</v>
      </c>
      <c r="J8" s="1073" t="s">
        <v>736</v>
      </c>
      <c r="K8" s="1073" t="s">
        <v>508</v>
      </c>
      <c r="L8" s="1075" t="s">
        <v>736</v>
      </c>
      <c r="M8" s="1074" t="s">
        <v>508</v>
      </c>
      <c r="N8" s="1073" t="s">
        <v>736</v>
      </c>
      <c r="O8" s="1073" t="s">
        <v>508</v>
      </c>
      <c r="P8" s="1075" t="s">
        <v>736</v>
      </c>
      <c r="Q8" s="1074" t="s">
        <v>508</v>
      </c>
      <c r="R8" s="1075" t="s">
        <v>736</v>
      </c>
      <c r="S8" s="1074" t="s">
        <v>508</v>
      </c>
      <c r="T8" s="1075" t="s">
        <v>736</v>
      </c>
      <c r="U8" s="1074" t="s">
        <v>508</v>
      </c>
      <c r="V8" s="1075" t="s">
        <v>736</v>
      </c>
      <c r="W8" s="1030" t="s">
        <v>8</v>
      </c>
      <c r="X8" s="1031" t="s">
        <v>736</v>
      </c>
      <c r="Y8" s="260"/>
    </row>
    <row r="9" spans="1:25" s="17" customFormat="1" ht="18.75" customHeight="1" thickBot="1">
      <c r="A9" s="1520"/>
      <c r="B9" s="1525"/>
      <c r="C9" s="1445"/>
      <c r="D9" s="1526"/>
      <c r="E9" s="1082">
        <v>1</v>
      </c>
      <c r="F9" s="1082">
        <v>2</v>
      </c>
      <c r="G9" s="1083">
        <v>3</v>
      </c>
      <c r="H9" s="1084">
        <v>4</v>
      </c>
      <c r="I9" s="1082">
        <v>5</v>
      </c>
      <c r="J9" s="1083">
        <v>6</v>
      </c>
      <c r="K9" s="1083">
        <v>7</v>
      </c>
      <c r="L9" s="1085">
        <v>8</v>
      </c>
      <c r="M9" s="1081">
        <v>9</v>
      </c>
      <c r="N9" s="1083">
        <v>10</v>
      </c>
      <c r="O9" s="1083">
        <v>11</v>
      </c>
      <c r="P9" s="1084">
        <v>12</v>
      </c>
      <c r="Q9" s="1081">
        <v>13</v>
      </c>
      <c r="R9" s="1084">
        <v>14</v>
      </c>
      <c r="S9" s="1082">
        <v>15</v>
      </c>
      <c r="T9" s="1085">
        <v>16</v>
      </c>
      <c r="U9" s="1081">
        <v>17</v>
      </c>
      <c r="V9" s="1084">
        <v>18</v>
      </c>
      <c r="W9" s="1086">
        <v>19</v>
      </c>
      <c r="X9" s="1087">
        <v>20</v>
      </c>
      <c r="Y9" s="260"/>
    </row>
    <row r="10" spans="1:25" ht="15" customHeight="1">
      <c r="A10" s="1090">
        <v>1</v>
      </c>
      <c r="B10" s="1474" t="s">
        <v>618</v>
      </c>
      <c r="C10" s="1476" t="s">
        <v>604</v>
      </c>
      <c r="D10" s="1477"/>
      <c r="E10" s="1244">
        <v>82259.07</v>
      </c>
      <c r="F10" s="823">
        <v>3821.622</v>
      </c>
      <c r="G10" s="823">
        <v>17629.023</v>
      </c>
      <c r="H10" s="1245">
        <v>1012.2861</v>
      </c>
      <c r="I10" s="824">
        <v>5750.153</v>
      </c>
      <c r="J10" s="825">
        <v>913.033</v>
      </c>
      <c r="K10" s="825">
        <v>2962.2</v>
      </c>
      <c r="L10" s="826">
        <v>470.351</v>
      </c>
      <c r="M10" s="1076"/>
      <c r="N10" s="1077"/>
      <c r="O10" s="1077"/>
      <c r="P10" s="1078"/>
      <c r="Q10" s="1076"/>
      <c r="R10" s="1078"/>
      <c r="S10" s="824">
        <v>740.2854</v>
      </c>
      <c r="T10" s="826">
        <v>50.3376</v>
      </c>
      <c r="U10" s="1244">
        <v>10015.132</v>
      </c>
      <c r="V10" s="1245">
        <v>580.7901</v>
      </c>
      <c r="W10" s="1079">
        <f aca="true" t="shared" si="0" ref="W10:X14">E10+G10+I10+K10+M10+O10+Q10+S10+U10</f>
        <v>119355.8634</v>
      </c>
      <c r="X10" s="1080">
        <f t="shared" si="0"/>
        <v>6848.4198</v>
      </c>
      <c r="Y10" s="252"/>
    </row>
    <row r="11" spans="1:25" ht="15" customHeight="1">
      <c r="A11" s="266">
        <v>2</v>
      </c>
      <c r="B11" s="1475"/>
      <c r="C11" s="1493" t="s">
        <v>511</v>
      </c>
      <c r="D11" s="1494"/>
      <c r="E11" s="827">
        <v>3260.292</v>
      </c>
      <c r="F11" s="825">
        <v>2547.748</v>
      </c>
      <c r="G11" s="825">
        <v>967.431</v>
      </c>
      <c r="H11" s="828">
        <v>674.8574</v>
      </c>
      <c r="I11" s="824">
        <v>3833.4354</v>
      </c>
      <c r="J11" s="825">
        <v>608.688</v>
      </c>
      <c r="K11" s="825">
        <v>1974.8</v>
      </c>
      <c r="L11" s="826">
        <v>313.567</v>
      </c>
      <c r="M11" s="827"/>
      <c r="N11" s="825"/>
      <c r="O11" s="825"/>
      <c r="P11" s="828"/>
      <c r="Q11" s="827"/>
      <c r="R11" s="828"/>
      <c r="S11" s="824">
        <v>493.5236</v>
      </c>
      <c r="T11" s="826">
        <v>33.5584</v>
      </c>
      <c r="U11" s="827">
        <v>3148.819</v>
      </c>
      <c r="V11" s="828">
        <v>387.1934</v>
      </c>
      <c r="W11" s="1032">
        <f t="shared" si="0"/>
        <v>13678.301</v>
      </c>
      <c r="X11" s="1033">
        <f t="shared" si="0"/>
        <v>4565.6122</v>
      </c>
      <c r="Y11" s="252"/>
    </row>
    <row r="12" spans="1:25" ht="15" customHeight="1">
      <c r="A12" s="267">
        <v>3</v>
      </c>
      <c r="B12" s="1475"/>
      <c r="C12" s="1527" t="s">
        <v>476</v>
      </c>
      <c r="D12" s="1528"/>
      <c r="E12" s="827">
        <v>24710.045</v>
      </c>
      <c r="F12" s="825">
        <v>1273.874</v>
      </c>
      <c r="G12" s="825">
        <v>9063.573</v>
      </c>
      <c r="H12" s="828">
        <v>337.4287</v>
      </c>
      <c r="I12" s="824">
        <v>1916.7177</v>
      </c>
      <c r="J12" s="825">
        <v>304.3444</v>
      </c>
      <c r="K12" s="825">
        <v>987.4</v>
      </c>
      <c r="L12" s="826">
        <v>156.7835</v>
      </c>
      <c r="M12" s="827"/>
      <c r="N12" s="825"/>
      <c r="O12" s="825"/>
      <c r="P12" s="828"/>
      <c r="Q12" s="827"/>
      <c r="R12" s="828"/>
      <c r="S12" s="824">
        <v>246.7618</v>
      </c>
      <c r="T12" s="826">
        <v>16.7792</v>
      </c>
      <c r="U12" s="827">
        <v>370.899</v>
      </c>
      <c r="V12" s="828">
        <v>193.596</v>
      </c>
      <c r="W12" s="1032">
        <f t="shared" si="0"/>
        <v>37295.3965</v>
      </c>
      <c r="X12" s="1033">
        <f t="shared" si="0"/>
        <v>2282.8057999999996</v>
      </c>
      <c r="Y12" s="252"/>
    </row>
    <row r="13" spans="1:25" ht="15" customHeight="1">
      <c r="A13" s="267">
        <v>4</v>
      </c>
      <c r="B13" s="1479" t="s">
        <v>510</v>
      </c>
      <c r="C13" s="1480"/>
      <c r="D13" s="1481"/>
      <c r="E13" s="824"/>
      <c r="F13" s="825"/>
      <c r="G13" s="825"/>
      <c r="H13" s="828"/>
      <c r="I13" s="824"/>
      <c r="J13" s="825"/>
      <c r="K13" s="825"/>
      <c r="L13" s="826"/>
      <c r="M13" s="827"/>
      <c r="N13" s="825"/>
      <c r="O13" s="825"/>
      <c r="P13" s="828"/>
      <c r="Q13" s="827"/>
      <c r="R13" s="828"/>
      <c r="S13" s="824"/>
      <c r="T13" s="826"/>
      <c r="U13" s="827"/>
      <c r="V13" s="828"/>
      <c r="W13" s="1032">
        <f t="shared" si="0"/>
        <v>0</v>
      </c>
      <c r="X13" s="1033">
        <f t="shared" si="0"/>
        <v>0</v>
      </c>
      <c r="Y13" s="252"/>
    </row>
    <row r="14" spans="1:25" ht="15" customHeight="1" thickBot="1">
      <c r="A14" s="269">
        <v>5</v>
      </c>
      <c r="B14" s="1482" t="s">
        <v>613</v>
      </c>
      <c r="C14" s="1483"/>
      <c r="D14" s="1484"/>
      <c r="E14" s="1088">
        <v>0</v>
      </c>
      <c r="F14" s="948">
        <v>0</v>
      </c>
      <c r="G14" s="948">
        <v>0</v>
      </c>
      <c r="H14" s="949">
        <v>0</v>
      </c>
      <c r="I14" s="950">
        <v>0</v>
      </c>
      <c r="J14" s="951">
        <v>0</v>
      </c>
      <c r="K14" s="951">
        <v>0</v>
      </c>
      <c r="L14" s="952">
        <v>0</v>
      </c>
      <c r="M14" s="947">
        <v>0</v>
      </c>
      <c r="N14" s="948">
        <v>0</v>
      </c>
      <c r="O14" s="948">
        <v>0</v>
      </c>
      <c r="P14" s="949">
        <v>0</v>
      </c>
      <c r="Q14" s="947">
        <v>0</v>
      </c>
      <c r="R14" s="949">
        <v>0</v>
      </c>
      <c r="S14" s="950">
        <v>0</v>
      </c>
      <c r="T14" s="952">
        <v>0</v>
      </c>
      <c r="U14" s="947">
        <v>0</v>
      </c>
      <c r="V14" s="949">
        <v>0</v>
      </c>
      <c r="W14" s="1034">
        <f t="shared" si="0"/>
        <v>0</v>
      </c>
      <c r="X14" s="1035">
        <f t="shared" si="0"/>
        <v>0</v>
      </c>
      <c r="Y14" s="252"/>
    </row>
    <row r="15" spans="1:25" s="32" customFormat="1" ht="15" customHeight="1" thickBot="1">
      <c r="A15" s="420">
        <v>6</v>
      </c>
      <c r="B15" s="1485" t="s">
        <v>605</v>
      </c>
      <c r="C15" s="1486"/>
      <c r="D15" s="1487"/>
      <c r="E15" s="655">
        <f aca="true" t="shared" si="1" ref="E15:X15">SUM(E10:E14)</f>
        <v>110229.407</v>
      </c>
      <c r="F15" s="655">
        <f t="shared" si="1"/>
        <v>7643.244</v>
      </c>
      <c r="G15" s="656">
        <f t="shared" si="1"/>
        <v>27660.027000000002</v>
      </c>
      <c r="H15" s="657">
        <f t="shared" si="1"/>
        <v>2024.5722</v>
      </c>
      <c r="I15" s="654">
        <f t="shared" si="1"/>
        <v>11500.3061</v>
      </c>
      <c r="J15" s="656">
        <f t="shared" si="1"/>
        <v>1826.0654</v>
      </c>
      <c r="K15" s="656">
        <f t="shared" si="1"/>
        <v>5924.4</v>
      </c>
      <c r="L15" s="657">
        <f t="shared" si="1"/>
        <v>940.7015</v>
      </c>
      <c r="M15" s="654">
        <f t="shared" si="1"/>
        <v>0</v>
      </c>
      <c r="N15" s="656">
        <f t="shared" si="1"/>
        <v>0</v>
      </c>
      <c r="O15" s="656">
        <f t="shared" si="1"/>
        <v>0</v>
      </c>
      <c r="P15" s="657">
        <f t="shared" si="1"/>
        <v>0</v>
      </c>
      <c r="Q15" s="658">
        <f t="shared" si="1"/>
        <v>0</v>
      </c>
      <c r="R15" s="659">
        <f t="shared" si="1"/>
        <v>0</v>
      </c>
      <c r="S15" s="658">
        <f t="shared" si="1"/>
        <v>1480.5708</v>
      </c>
      <c r="T15" s="659">
        <f t="shared" si="1"/>
        <v>100.6752</v>
      </c>
      <c r="U15" s="660">
        <f t="shared" si="1"/>
        <v>13534.849999999999</v>
      </c>
      <c r="V15" s="661">
        <f t="shared" si="1"/>
        <v>1161.5795</v>
      </c>
      <c r="W15" s="1036">
        <f>SUM(W10:W14)</f>
        <v>170329.5609</v>
      </c>
      <c r="X15" s="1037">
        <f t="shared" si="1"/>
        <v>13696.8378</v>
      </c>
      <c r="Y15" s="262"/>
    </row>
    <row r="16" spans="1:25" s="65" customFormat="1" ht="15" customHeight="1">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row>
    <row r="17" spans="1:25" ht="21">
      <c r="A17" s="716" t="s">
        <v>1044</v>
      </c>
      <c r="B17" s="263"/>
      <c r="C17" s="263"/>
      <c r="D17" s="263"/>
      <c r="E17" s="263"/>
      <c r="F17" s="263"/>
      <c r="G17" s="263"/>
      <c r="H17" s="263"/>
      <c r="I17" s="263"/>
      <c r="J17" s="263"/>
      <c r="K17" s="263"/>
      <c r="L17" s="263"/>
      <c r="M17" s="264" t="s">
        <v>500</v>
      </c>
      <c r="N17" s="263"/>
      <c r="O17" s="263"/>
      <c r="P17" s="263"/>
      <c r="Q17" s="263"/>
      <c r="R17" s="263"/>
      <c r="S17" s="263"/>
      <c r="T17" s="204"/>
      <c r="U17" s="204"/>
      <c r="V17" s="204"/>
      <c r="W17" s="204"/>
      <c r="X17" s="204"/>
      <c r="Y17" s="204"/>
    </row>
    <row r="18" spans="1:25" ht="5.25" customHeight="1" thickBot="1">
      <c r="A18" s="253"/>
      <c r="B18" s="263"/>
      <c r="C18" s="263"/>
      <c r="D18" s="263"/>
      <c r="E18" s="263"/>
      <c r="F18" s="263"/>
      <c r="G18" s="263"/>
      <c r="H18" s="263"/>
      <c r="I18" s="263"/>
      <c r="J18" s="263"/>
      <c r="K18" s="263"/>
      <c r="L18" s="263"/>
      <c r="M18" s="264"/>
      <c r="N18" s="252"/>
      <c r="O18" s="252"/>
      <c r="P18" s="252"/>
      <c r="Q18" s="252"/>
      <c r="R18" s="252"/>
      <c r="S18" s="252"/>
      <c r="T18" s="252"/>
      <c r="U18" s="204"/>
      <c r="V18" s="204"/>
      <c r="W18" s="204"/>
      <c r="X18" s="204"/>
      <c r="Y18" s="204"/>
    </row>
    <row r="19" spans="1:37" ht="15">
      <c r="A19" s="1502" t="s">
        <v>472</v>
      </c>
      <c r="B19" s="1534" t="s">
        <v>509</v>
      </c>
      <c r="C19" s="1534"/>
      <c r="D19" s="1534"/>
      <c r="E19" s="1506" t="s">
        <v>620</v>
      </c>
      <c r="F19" s="1507"/>
      <c r="G19" s="1508"/>
      <c r="H19" s="1513" t="s">
        <v>622</v>
      </c>
      <c r="I19" s="1514"/>
      <c r="J19" s="1515"/>
      <c r="K19" s="1507" t="s">
        <v>605</v>
      </c>
      <c r="L19" s="1507"/>
      <c r="M19" s="1508"/>
      <c r="N19" s="252"/>
      <c r="O19" s="1488" t="s">
        <v>322</v>
      </c>
      <c r="P19" s="1488"/>
      <c r="Q19" s="1488"/>
      <c r="R19" s="1488"/>
      <c r="S19" s="1488"/>
      <c r="T19" s="1488"/>
      <c r="U19" s="1488"/>
      <c r="V19" s="1488"/>
      <c r="W19" s="1488"/>
      <c r="X19" s="1488"/>
      <c r="Y19" s="204"/>
      <c r="Z19" s="1047"/>
      <c r="AA19" s="1047"/>
      <c r="AB19" s="1047"/>
      <c r="AC19" s="1047"/>
      <c r="AD19" s="1047"/>
      <c r="AE19" s="1047"/>
      <c r="AF19" s="1047"/>
      <c r="AG19" s="1047"/>
      <c r="AH19" s="1047"/>
      <c r="AI19" s="1047"/>
      <c r="AJ19" s="1047"/>
      <c r="AK19" s="1047"/>
    </row>
    <row r="20" spans="1:37" ht="38.25">
      <c r="A20" s="1503"/>
      <c r="B20" s="1535"/>
      <c r="C20" s="1535"/>
      <c r="D20" s="1535"/>
      <c r="E20" s="730" t="s">
        <v>758</v>
      </c>
      <c r="F20" s="731" t="s">
        <v>621</v>
      </c>
      <c r="G20" s="732" t="s">
        <v>611</v>
      </c>
      <c r="H20" s="730" t="s">
        <v>610</v>
      </c>
      <c r="I20" s="731" t="s">
        <v>621</v>
      </c>
      <c r="J20" s="732" t="s">
        <v>611</v>
      </c>
      <c r="K20" s="728" t="s">
        <v>610</v>
      </c>
      <c r="L20" s="255" t="s">
        <v>621</v>
      </c>
      <c r="M20" s="732" t="s">
        <v>611</v>
      </c>
      <c r="N20" s="252"/>
      <c r="O20" s="1488"/>
      <c r="P20" s="1488"/>
      <c r="Q20" s="1488"/>
      <c r="R20" s="1488"/>
      <c r="S20" s="1488"/>
      <c r="T20" s="1488"/>
      <c r="U20" s="1488"/>
      <c r="V20" s="1488"/>
      <c r="W20" s="1488"/>
      <c r="X20" s="1488"/>
      <c r="Y20" s="252"/>
      <c r="Z20" s="1047"/>
      <c r="AA20" s="1047"/>
      <c r="AB20" s="1047"/>
      <c r="AC20" s="1047"/>
      <c r="AD20" s="1047"/>
      <c r="AE20" s="1047"/>
      <c r="AF20" s="1047"/>
      <c r="AG20" s="1047"/>
      <c r="AH20" s="1047"/>
      <c r="AI20" s="1047"/>
      <c r="AJ20" s="1047"/>
      <c r="AK20" s="1047"/>
    </row>
    <row r="21" spans="1:25" s="17" customFormat="1" ht="25.5" customHeight="1" thickBot="1">
      <c r="A21" s="1504"/>
      <c r="B21" s="1536"/>
      <c r="C21" s="1536"/>
      <c r="D21" s="1536"/>
      <c r="E21" s="256">
        <v>1</v>
      </c>
      <c r="F21" s="258">
        <v>2</v>
      </c>
      <c r="G21" s="259" t="s">
        <v>26</v>
      </c>
      <c r="H21" s="256">
        <v>4</v>
      </c>
      <c r="I21" s="258">
        <v>5</v>
      </c>
      <c r="J21" s="259">
        <v>6</v>
      </c>
      <c r="K21" s="257">
        <v>7</v>
      </c>
      <c r="L21" s="265">
        <v>8</v>
      </c>
      <c r="M21" s="259" t="s">
        <v>27</v>
      </c>
      <c r="N21" s="260"/>
      <c r="O21" s="830"/>
      <c r="P21" s="830"/>
      <c r="Q21" s="830"/>
      <c r="R21" s="830"/>
      <c r="S21" s="831"/>
      <c r="T21" s="831"/>
      <c r="U21" s="831"/>
      <c r="V21" s="831"/>
      <c r="W21" s="831"/>
      <c r="X21" s="831"/>
      <c r="Y21" s="260"/>
    </row>
    <row r="22" spans="1:25" ht="13.5" customHeight="1">
      <c r="A22" s="266">
        <v>1</v>
      </c>
      <c r="B22" s="1467" t="s">
        <v>614</v>
      </c>
      <c r="C22" s="1516" t="s">
        <v>759</v>
      </c>
      <c r="D22" s="465" t="s">
        <v>599</v>
      </c>
      <c r="E22" s="1246">
        <v>14.604</v>
      </c>
      <c r="F22" s="1247">
        <v>11872.384</v>
      </c>
      <c r="G22" s="836">
        <f aca="true" t="shared" si="2" ref="G22:G33">IF(E22=0,0,F22/12/E22)</f>
        <v>67.74618825892449</v>
      </c>
      <c r="H22" s="1249">
        <v>1.254</v>
      </c>
      <c r="I22" s="1250">
        <v>1727.174</v>
      </c>
      <c r="J22" s="835"/>
      <c r="K22" s="645">
        <f aca="true" t="shared" si="3" ref="K22:K32">E22+H22</f>
        <v>15.857999999999999</v>
      </c>
      <c r="L22" s="646">
        <f aca="true" t="shared" si="4" ref="L22:L32">F22+I22</f>
        <v>13599.558</v>
      </c>
      <c r="M22" s="836">
        <f aca="true" t="shared" si="5" ref="M22:M33">IF(K22=0,0,L22/12/K22)</f>
        <v>71.4652856602346</v>
      </c>
      <c r="N22" s="252"/>
      <c r="O22" s="830"/>
      <c r="P22" s="830"/>
      <c r="Q22" s="832"/>
      <c r="R22" s="830"/>
      <c r="S22" s="830"/>
      <c r="T22" s="830"/>
      <c r="U22" s="830"/>
      <c r="V22" s="830"/>
      <c r="W22" s="830"/>
      <c r="X22" s="830"/>
      <c r="Y22" s="252"/>
    </row>
    <row r="23" spans="1:25" ht="13.5" customHeight="1">
      <c r="A23" s="266">
        <v>2</v>
      </c>
      <c r="B23" s="1532"/>
      <c r="C23" s="1516"/>
      <c r="D23" s="465" t="s">
        <v>600</v>
      </c>
      <c r="E23" s="1248">
        <v>29.219</v>
      </c>
      <c r="F23" s="1247">
        <v>24693.705</v>
      </c>
      <c r="G23" s="836">
        <f t="shared" si="2"/>
        <v>70.42707655977276</v>
      </c>
      <c r="H23" s="1251">
        <v>2.33</v>
      </c>
      <c r="I23" s="1247">
        <v>3424.343</v>
      </c>
      <c r="J23" s="837"/>
      <c r="K23" s="647">
        <f t="shared" si="3"/>
        <v>31.549</v>
      </c>
      <c r="L23" s="648">
        <f t="shared" si="4"/>
        <v>28118.048000000003</v>
      </c>
      <c r="M23" s="836">
        <f t="shared" si="5"/>
        <v>74.2708379557725</v>
      </c>
      <c r="N23" s="252"/>
      <c r="O23" s="830"/>
      <c r="P23" s="830"/>
      <c r="Q23" s="832"/>
      <c r="R23" s="830"/>
      <c r="S23" s="830"/>
      <c r="T23" s="830"/>
      <c r="U23" s="830"/>
      <c r="V23" s="830"/>
      <c r="W23" s="830"/>
      <c r="X23" s="830"/>
      <c r="Y23" s="252"/>
    </row>
    <row r="24" spans="1:25" ht="14.25" customHeight="1">
      <c r="A24" s="267">
        <v>3</v>
      </c>
      <c r="B24" s="1532"/>
      <c r="C24" s="1516"/>
      <c r="D24" s="466" t="s">
        <v>601</v>
      </c>
      <c r="E24" s="1248">
        <v>69.704</v>
      </c>
      <c r="F24" s="1247">
        <v>45650.101</v>
      </c>
      <c r="G24" s="838">
        <f t="shared" si="2"/>
        <v>54.57613742874633</v>
      </c>
      <c r="H24" s="1251">
        <v>7.135</v>
      </c>
      <c r="I24" s="1247">
        <v>7308.456</v>
      </c>
      <c r="J24" s="837"/>
      <c r="K24" s="647">
        <f t="shared" si="3"/>
        <v>76.839</v>
      </c>
      <c r="L24" s="648">
        <f t="shared" si="4"/>
        <v>52958.557</v>
      </c>
      <c r="M24" s="838">
        <f t="shared" si="5"/>
        <v>57.43454604215741</v>
      </c>
      <c r="N24" s="252"/>
      <c r="O24" s="830"/>
      <c r="P24" s="830"/>
      <c r="Q24" s="832"/>
      <c r="R24" s="830"/>
      <c r="S24" s="830"/>
      <c r="T24" s="830"/>
      <c r="U24" s="830"/>
      <c r="V24" s="830"/>
      <c r="W24" s="830"/>
      <c r="X24" s="830"/>
      <c r="Y24" s="252"/>
    </row>
    <row r="25" spans="1:25" ht="15" customHeight="1">
      <c r="A25" s="267">
        <v>4</v>
      </c>
      <c r="B25" s="1532"/>
      <c r="C25" s="1516"/>
      <c r="D25" s="466" t="s">
        <v>602</v>
      </c>
      <c r="E25" s="1248">
        <v>7.362</v>
      </c>
      <c r="F25" s="1247">
        <v>3487.929</v>
      </c>
      <c r="G25" s="838">
        <f t="shared" si="2"/>
        <v>39.481221135560986</v>
      </c>
      <c r="H25" s="1251">
        <v>1.509</v>
      </c>
      <c r="I25" s="1247">
        <v>890.447</v>
      </c>
      <c r="J25" s="837"/>
      <c r="K25" s="647">
        <f t="shared" si="3"/>
        <v>8.871</v>
      </c>
      <c r="L25" s="648">
        <f t="shared" si="4"/>
        <v>4378.376</v>
      </c>
      <c r="M25" s="838">
        <f t="shared" si="5"/>
        <v>41.13004922406343</v>
      </c>
      <c r="N25" s="252"/>
      <c r="O25" s="830"/>
      <c r="P25" s="830"/>
      <c r="Q25" s="832"/>
      <c r="R25" s="830"/>
      <c r="S25" s="830"/>
      <c r="T25" s="830"/>
      <c r="U25" s="830"/>
      <c r="V25" s="830"/>
      <c r="W25" s="830"/>
      <c r="X25" s="830"/>
      <c r="Y25" s="252"/>
    </row>
    <row r="26" spans="1:25" ht="15" customHeight="1">
      <c r="A26" s="267">
        <v>5</v>
      </c>
      <c r="B26" s="1532"/>
      <c r="C26" s="1516"/>
      <c r="D26" s="466" t="s">
        <v>603</v>
      </c>
      <c r="E26" s="1248">
        <v>18.175</v>
      </c>
      <c r="F26" s="1247">
        <v>6492.384</v>
      </c>
      <c r="G26" s="838">
        <f t="shared" si="2"/>
        <v>29.767922971114167</v>
      </c>
      <c r="H26" s="1251">
        <v>2.415</v>
      </c>
      <c r="I26" s="1247">
        <v>839.84</v>
      </c>
      <c r="J26" s="837"/>
      <c r="K26" s="647">
        <f t="shared" si="3"/>
        <v>20.59</v>
      </c>
      <c r="L26" s="648">
        <f t="shared" si="4"/>
        <v>7332.224</v>
      </c>
      <c r="M26" s="838">
        <f t="shared" si="5"/>
        <v>29.675505909017325</v>
      </c>
      <c r="N26" s="252"/>
      <c r="O26" s="830"/>
      <c r="P26" s="830"/>
      <c r="Q26" s="832"/>
      <c r="R26" s="830"/>
      <c r="S26" s="830"/>
      <c r="T26" s="830"/>
      <c r="U26" s="830"/>
      <c r="V26" s="830"/>
      <c r="W26" s="830"/>
      <c r="X26" s="830"/>
      <c r="Y26" s="252"/>
    </row>
    <row r="27" spans="1:25" ht="15" customHeight="1">
      <c r="A27" s="267">
        <v>6</v>
      </c>
      <c r="B27" s="1532"/>
      <c r="C27" s="1516"/>
      <c r="D27" s="466" t="s">
        <v>817</v>
      </c>
      <c r="E27" s="1248">
        <v>8.886</v>
      </c>
      <c r="F27" s="1247">
        <v>7691.59</v>
      </c>
      <c r="G27" s="838">
        <f t="shared" si="2"/>
        <v>72.13209918223423</v>
      </c>
      <c r="H27" s="1251">
        <v>13.623</v>
      </c>
      <c r="I27" s="1247">
        <v>5277.51</v>
      </c>
      <c r="J27" s="837"/>
      <c r="K27" s="647">
        <f t="shared" si="3"/>
        <v>22.509</v>
      </c>
      <c r="L27" s="648">
        <f t="shared" si="4"/>
        <v>12969.1</v>
      </c>
      <c r="M27" s="838">
        <f t="shared" si="5"/>
        <v>48.01449790454189</v>
      </c>
      <c r="N27" s="467"/>
      <c r="O27" s="830"/>
      <c r="P27" s="830"/>
      <c r="Q27" s="832"/>
      <c r="R27" s="830"/>
      <c r="S27" s="830"/>
      <c r="T27" s="830"/>
      <c r="U27" s="830"/>
      <c r="V27" s="830"/>
      <c r="W27" s="830"/>
      <c r="X27" s="830"/>
      <c r="Y27" s="252"/>
    </row>
    <row r="28" spans="1:25" ht="15" customHeight="1">
      <c r="A28" s="267">
        <v>7</v>
      </c>
      <c r="B28" s="1532"/>
      <c r="C28" s="1517"/>
      <c r="D28" s="268" t="s">
        <v>605</v>
      </c>
      <c r="E28" s="953">
        <f>SUM(E22:E27)</f>
        <v>147.95</v>
      </c>
      <c r="F28" s="951">
        <f>SUM(F22:F27)</f>
        <v>99888.09300000001</v>
      </c>
      <c r="G28" s="838">
        <f t="shared" si="2"/>
        <v>56.26230314295371</v>
      </c>
      <c r="H28" s="665">
        <f>SUM(H22:H27)</f>
        <v>28.266</v>
      </c>
      <c r="I28" s="648">
        <f>SUM(I22:I27)</f>
        <v>19467.77</v>
      </c>
      <c r="J28" s="837"/>
      <c r="K28" s="647">
        <f t="shared" si="3"/>
        <v>176.21599999999998</v>
      </c>
      <c r="L28" s="648">
        <f t="shared" si="4"/>
        <v>119355.86300000001</v>
      </c>
      <c r="M28" s="838">
        <f t="shared" si="5"/>
        <v>56.44392062393125</v>
      </c>
      <c r="N28" s="468"/>
      <c r="O28" s="830"/>
      <c r="P28" s="830"/>
      <c r="Q28" s="832"/>
      <c r="R28" s="830"/>
      <c r="S28" s="830"/>
      <c r="T28" s="830"/>
      <c r="U28" s="830"/>
      <c r="V28" s="830"/>
      <c r="W28" s="830"/>
      <c r="X28" s="830"/>
      <c r="Y28" s="252"/>
    </row>
    <row r="29" spans="1:25" ht="15" customHeight="1">
      <c r="A29" s="267">
        <v>8</v>
      </c>
      <c r="B29" s="1532"/>
      <c r="C29" s="1531" t="s">
        <v>760</v>
      </c>
      <c r="D29" s="1505"/>
      <c r="E29" s="1248">
        <v>6.567</v>
      </c>
      <c r="F29" s="1247">
        <v>4227.723</v>
      </c>
      <c r="G29" s="838">
        <f t="shared" si="2"/>
        <v>53.64858382823207</v>
      </c>
      <c r="H29" s="1251">
        <v>21.895</v>
      </c>
      <c r="I29" s="1247">
        <v>9450.578</v>
      </c>
      <c r="J29" s="837"/>
      <c r="K29" s="647">
        <f t="shared" si="3"/>
        <v>28.462</v>
      </c>
      <c r="L29" s="648">
        <f t="shared" si="4"/>
        <v>13678.301</v>
      </c>
      <c r="M29" s="838">
        <f t="shared" si="5"/>
        <v>40.048430070503365</v>
      </c>
      <c r="N29" s="468"/>
      <c r="O29" s="830"/>
      <c r="P29" s="830"/>
      <c r="Q29" s="832"/>
      <c r="R29" s="830"/>
      <c r="S29" s="830"/>
      <c r="T29" s="830"/>
      <c r="U29" s="830"/>
      <c r="V29" s="830"/>
      <c r="W29" s="830"/>
      <c r="X29" s="830"/>
      <c r="Y29" s="252"/>
    </row>
    <row r="30" spans="1:25" ht="15" customHeight="1">
      <c r="A30" s="267">
        <v>9</v>
      </c>
      <c r="B30" s="1533"/>
      <c r="C30" s="1529" t="s">
        <v>761</v>
      </c>
      <c r="D30" s="1530"/>
      <c r="E30" s="1248">
        <v>84.352</v>
      </c>
      <c r="F30" s="1247">
        <v>33773.618</v>
      </c>
      <c r="G30" s="838">
        <f t="shared" si="2"/>
        <v>33.365755010748614</v>
      </c>
      <c r="H30" s="1251">
        <v>5.743</v>
      </c>
      <c r="I30" s="1247">
        <v>3521.779</v>
      </c>
      <c r="J30" s="837"/>
      <c r="K30" s="647">
        <f t="shared" si="3"/>
        <v>90.095</v>
      </c>
      <c r="L30" s="648">
        <f t="shared" si="4"/>
        <v>37295.397000000004</v>
      </c>
      <c r="M30" s="838">
        <f t="shared" si="5"/>
        <v>34.49636217326156</v>
      </c>
      <c r="N30" s="252"/>
      <c r="O30" s="830"/>
      <c r="P30" s="830"/>
      <c r="Q30" s="832"/>
      <c r="R30" s="830"/>
      <c r="S30" s="830"/>
      <c r="T30" s="830"/>
      <c r="U30" s="830"/>
      <c r="V30" s="830"/>
      <c r="W30" s="830"/>
      <c r="X30" s="830"/>
      <c r="Y30" s="252"/>
    </row>
    <row r="31" spans="1:25" ht="15" customHeight="1">
      <c r="A31" s="267">
        <v>10</v>
      </c>
      <c r="B31" s="1505" t="s">
        <v>510</v>
      </c>
      <c r="C31" s="1505"/>
      <c r="D31" s="1505"/>
      <c r="E31" s="827"/>
      <c r="F31" s="825"/>
      <c r="G31" s="838">
        <f t="shared" si="2"/>
        <v>0</v>
      </c>
      <c r="H31" s="829"/>
      <c r="I31" s="825"/>
      <c r="J31" s="837"/>
      <c r="K31" s="647">
        <f t="shared" si="3"/>
        <v>0</v>
      </c>
      <c r="L31" s="648">
        <f t="shared" si="4"/>
        <v>0</v>
      </c>
      <c r="M31" s="838">
        <f t="shared" si="5"/>
        <v>0</v>
      </c>
      <c r="N31" s="252"/>
      <c r="O31" s="6"/>
      <c r="P31" s="6"/>
      <c r="Q31" s="6"/>
      <c r="R31" s="6"/>
      <c r="S31" s="6"/>
      <c r="T31" s="6"/>
      <c r="U31" s="6"/>
      <c r="V31" s="830"/>
      <c r="W31" s="830"/>
      <c r="X31" s="830"/>
      <c r="Y31" s="252"/>
    </row>
    <row r="32" spans="1:25" ht="15" customHeight="1" thickBot="1">
      <c r="A32" s="269">
        <v>11</v>
      </c>
      <c r="B32" s="1478" t="s">
        <v>613</v>
      </c>
      <c r="C32" s="1478"/>
      <c r="D32" s="1478"/>
      <c r="E32" s="947">
        <v>0</v>
      </c>
      <c r="F32" s="948">
        <v>0</v>
      </c>
      <c r="G32" s="649" t="s">
        <v>32</v>
      </c>
      <c r="H32" s="666">
        <v>0</v>
      </c>
      <c r="I32" s="948">
        <v>0</v>
      </c>
      <c r="J32" s="806"/>
      <c r="K32" s="650">
        <f t="shared" si="3"/>
        <v>0</v>
      </c>
      <c r="L32" s="651">
        <f t="shared" si="4"/>
        <v>0</v>
      </c>
      <c r="M32" s="649" t="s">
        <v>32</v>
      </c>
      <c r="N32" s="252"/>
      <c r="O32" s="6"/>
      <c r="P32" s="6"/>
      <c r="Q32" s="6"/>
      <c r="R32" s="6"/>
      <c r="S32" s="6"/>
      <c r="T32" s="6"/>
      <c r="U32" s="6"/>
      <c r="V32" s="830"/>
      <c r="W32" s="830"/>
      <c r="X32" s="830"/>
      <c r="Y32" s="252"/>
    </row>
    <row r="33" spans="1:25" s="32" customFormat="1" ht="15" customHeight="1" thickBot="1">
      <c r="A33" s="270">
        <v>12</v>
      </c>
      <c r="B33" s="1509" t="s">
        <v>605</v>
      </c>
      <c r="C33" s="1509"/>
      <c r="D33" s="1509"/>
      <c r="E33" s="652">
        <f>E28+E29+E30+E31+E32</f>
        <v>238.869</v>
      </c>
      <c r="F33" s="653">
        <f>F28+F29+F30+F31+F32</f>
        <v>137889.434</v>
      </c>
      <c r="G33" s="840">
        <f t="shared" si="2"/>
        <v>48.104970367300346</v>
      </c>
      <c r="H33" s="654">
        <f>H28+H29+H30+H31+H32</f>
        <v>55.904</v>
      </c>
      <c r="I33" s="656">
        <f>I28+I29+I30+I31+I32</f>
        <v>32440.126999999997</v>
      </c>
      <c r="J33" s="839"/>
      <c r="K33" s="748">
        <f>K28+K29+K30+K31+K32</f>
        <v>294.77299999999997</v>
      </c>
      <c r="L33" s="653">
        <f>L28+L29+L30+L31+L32</f>
        <v>170329.56100000002</v>
      </c>
      <c r="M33" s="840">
        <f t="shared" si="5"/>
        <v>48.15274832950554</v>
      </c>
      <c r="N33" s="252"/>
      <c r="O33" s="833"/>
      <c r="P33" s="833"/>
      <c r="Q33" s="833"/>
      <c r="R33" s="833"/>
      <c r="S33" s="833"/>
      <c r="T33" s="833"/>
      <c r="U33" s="833"/>
      <c r="V33" s="834"/>
      <c r="W33" s="834"/>
      <c r="X33" s="834"/>
      <c r="Y33" s="262"/>
    </row>
    <row r="34" spans="1:25" s="65" customFormat="1" ht="15" customHeight="1">
      <c r="A34" s="252"/>
      <c r="B34" s="434" t="s">
        <v>20</v>
      </c>
      <c r="C34" s="252"/>
      <c r="D34" s="252"/>
      <c r="E34" s="467" t="s">
        <v>818</v>
      </c>
      <c r="F34" s="471">
        <f>F28-E10-G10</f>
        <v>0</v>
      </c>
      <c r="G34" s="252"/>
      <c r="H34" s="252"/>
      <c r="I34" s="471">
        <f>I28-I10-K10-M10-O10-Q10-S10-U10</f>
        <v>-0.0003999999989900971</v>
      </c>
      <c r="J34" s="252"/>
      <c r="K34" s="252"/>
      <c r="L34" s="469">
        <f>L28-W10</f>
        <v>-0.00039999998989515007</v>
      </c>
      <c r="M34" s="252"/>
      <c r="N34" s="252"/>
      <c r="O34" s="830"/>
      <c r="P34" s="830"/>
      <c r="Q34" s="830"/>
      <c r="R34" s="830"/>
      <c r="S34" s="830"/>
      <c r="T34" s="830"/>
      <c r="U34" s="830"/>
      <c r="V34" s="830"/>
      <c r="W34" s="830"/>
      <c r="X34" s="830"/>
      <c r="Y34" s="252"/>
    </row>
    <row r="35" spans="1:25" s="65" customFormat="1" ht="15" customHeight="1">
      <c r="A35" s="252"/>
      <c r="B35" s="434"/>
      <c r="C35" s="252"/>
      <c r="D35" s="252"/>
      <c r="E35" s="467" t="s">
        <v>819</v>
      </c>
      <c r="F35" s="471">
        <f>F29-E11-G11</f>
        <v>0</v>
      </c>
      <c r="G35" s="252"/>
      <c r="H35" s="252"/>
      <c r="I35" s="471">
        <f>I29-I11-K11-M11-O11-Q11-S11-U11</f>
        <v>0</v>
      </c>
      <c r="J35" s="252"/>
      <c r="K35" s="252"/>
      <c r="L35" s="469">
        <f>L29-W11</f>
        <v>0</v>
      </c>
      <c r="M35" s="252"/>
      <c r="N35" s="252"/>
      <c r="O35" s="830"/>
      <c r="P35" s="830"/>
      <c r="Q35" s="830"/>
      <c r="R35" s="830"/>
      <c r="S35" s="830"/>
      <c r="T35" s="830"/>
      <c r="U35" s="830"/>
      <c r="V35" s="830"/>
      <c r="W35" s="830"/>
      <c r="X35" s="830"/>
      <c r="Y35" s="252"/>
    </row>
    <row r="36" spans="1:25" s="65" customFormat="1" ht="15" customHeight="1">
      <c r="A36" s="252"/>
      <c r="B36" s="434"/>
      <c r="C36" s="252"/>
      <c r="D36" s="252"/>
      <c r="E36" s="467" t="s">
        <v>512</v>
      </c>
      <c r="F36" s="471">
        <f>F33-E15-G15</f>
        <v>0</v>
      </c>
      <c r="G36" s="252"/>
      <c r="H36" s="252"/>
      <c r="I36" s="471">
        <f>I33-I15-K15-M15-O15-Q15-S15-U15</f>
        <v>0.00010000000111176632</v>
      </c>
      <c r="J36" s="252"/>
      <c r="K36" s="252"/>
      <c r="L36" s="469">
        <f>L33-W15</f>
        <v>0.00010000000474974513</v>
      </c>
      <c r="M36" s="252"/>
      <c r="N36" s="252"/>
      <c r="O36" s="830"/>
      <c r="P36" s="830"/>
      <c r="Q36" s="830"/>
      <c r="R36" s="830"/>
      <c r="S36" s="830"/>
      <c r="T36" s="830"/>
      <c r="U36" s="830"/>
      <c r="V36" s="830"/>
      <c r="W36" s="830"/>
      <c r="X36" s="830"/>
      <c r="Y36" s="252"/>
    </row>
    <row r="37" spans="1:25" s="65" customFormat="1" ht="6.75" customHeight="1">
      <c r="A37" s="252"/>
      <c r="B37" s="434"/>
      <c r="C37" s="252"/>
      <c r="D37" s="252"/>
      <c r="E37" s="252"/>
      <c r="F37" s="470"/>
      <c r="G37" s="252"/>
      <c r="H37" s="252"/>
      <c r="I37" s="252"/>
      <c r="L37" s="469"/>
      <c r="M37" s="252"/>
      <c r="N37" s="252"/>
      <c r="V37" s="252"/>
      <c r="W37" s="252"/>
      <c r="X37" s="252"/>
      <c r="Y37" s="252"/>
    </row>
    <row r="38" spans="1:25" s="66" customFormat="1" ht="12.75" customHeight="1">
      <c r="A38" s="428" t="s">
        <v>624</v>
      </c>
      <c r="B38" s="428"/>
      <c r="C38" s="428"/>
      <c r="D38" s="428"/>
      <c r="E38" s="428"/>
      <c r="F38" s="428"/>
      <c r="G38" s="428"/>
      <c r="H38" s="428"/>
      <c r="I38" s="428"/>
      <c r="J38" s="428"/>
      <c r="K38" s="428"/>
      <c r="L38" s="428"/>
      <c r="M38" s="428"/>
      <c r="N38" s="271"/>
      <c r="V38" s="271"/>
      <c r="W38" s="271"/>
      <c r="X38" s="271"/>
      <c r="Y38" s="271"/>
    </row>
    <row r="39" spans="1:25" s="66" customFormat="1" ht="29.25" customHeight="1">
      <c r="A39" s="1343" t="s">
        <v>9</v>
      </c>
      <c r="B39" s="1472"/>
      <c r="C39" s="1472"/>
      <c r="D39" s="1472"/>
      <c r="E39" s="1472"/>
      <c r="F39" s="1472"/>
      <c r="G39" s="1472"/>
      <c r="H39" s="1472"/>
      <c r="I39" s="1472"/>
      <c r="J39" s="1472"/>
      <c r="K39" s="1472"/>
      <c r="L39" s="1472"/>
      <c r="M39" s="1472"/>
      <c r="N39" s="271"/>
      <c r="O39" s="271"/>
      <c r="P39" s="271"/>
      <c r="Q39" s="271"/>
      <c r="R39" s="271"/>
      <c r="S39" s="271"/>
      <c r="T39" s="271"/>
      <c r="U39" s="271"/>
      <c r="V39" s="271"/>
      <c r="W39" s="271"/>
      <c r="X39" s="271"/>
      <c r="Y39" s="271"/>
    </row>
    <row r="40" spans="1:25" s="66" customFormat="1" ht="15.75" customHeight="1">
      <c r="A40" s="1343" t="s">
        <v>25</v>
      </c>
      <c r="B40" s="1472"/>
      <c r="C40" s="1472"/>
      <c r="D40" s="1472"/>
      <c r="E40" s="1472"/>
      <c r="F40" s="1472"/>
      <c r="G40" s="1472"/>
      <c r="H40" s="1472"/>
      <c r="I40" s="1472"/>
      <c r="J40" s="1472"/>
      <c r="K40" s="1472"/>
      <c r="L40" s="1472"/>
      <c r="M40" s="1472"/>
      <c r="N40" s="271"/>
      <c r="O40" s="271"/>
      <c r="P40" s="271"/>
      <c r="Q40" s="271"/>
      <c r="R40" s="271"/>
      <c r="S40" s="271"/>
      <c r="T40" s="271"/>
      <c r="U40" s="271"/>
      <c r="V40" s="271"/>
      <c r="W40" s="271"/>
      <c r="X40" s="271"/>
      <c r="Y40" s="271"/>
    </row>
    <row r="41" spans="1:25" s="66" customFormat="1" ht="39" customHeight="1">
      <c r="A41" s="1343" t="s">
        <v>796</v>
      </c>
      <c r="B41" s="1472"/>
      <c r="C41" s="1472"/>
      <c r="D41" s="1472"/>
      <c r="E41" s="1472"/>
      <c r="F41" s="1472"/>
      <c r="G41" s="1472"/>
      <c r="H41" s="1472"/>
      <c r="I41" s="1472"/>
      <c r="J41" s="1472"/>
      <c r="K41" s="1472"/>
      <c r="L41" s="1472"/>
      <c r="M41" s="1472"/>
      <c r="N41" s="271"/>
      <c r="O41" s="271"/>
      <c r="P41" s="271"/>
      <c r="Q41" s="271"/>
      <c r="R41" s="271"/>
      <c r="S41" s="271"/>
      <c r="T41" s="271"/>
      <c r="U41" s="271"/>
      <c r="V41" s="271"/>
      <c r="W41" s="271"/>
      <c r="X41" s="271"/>
      <c r="Y41" s="271"/>
    </row>
    <row r="42" spans="1:25" s="66" customFormat="1" ht="76.5" customHeight="1">
      <c r="A42" s="1343" t="s">
        <v>1089</v>
      </c>
      <c r="B42" s="1472"/>
      <c r="C42" s="1472"/>
      <c r="D42" s="1472"/>
      <c r="E42" s="1472"/>
      <c r="F42" s="1472"/>
      <c r="G42" s="1472"/>
      <c r="H42" s="1472"/>
      <c r="I42" s="1472"/>
      <c r="J42" s="1472"/>
      <c r="K42" s="1472"/>
      <c r="L42" s="1472"/>
      <c r="M42" s="1472"/>
      <c r="N42" s="271"/>
      <c r="O42" s="271"/>
      <c r="P42" s="271"/>
      <c r="Q42" s="271"/>
      <c r="R42" s="271"/>
      <c r="S42" s="271"/>
      <c r="T42" s="271"/>
      <c r="U42" s="271"/>
      <c r="V42" s="271"/>
      <c r="W42" s="271"/>
      <c r="X42" s="271"/>
      <c r="Y42" s="271"/>
    </row>
    <row r="43" spans="1:25" s="66" customFormat="1" ht="12.75">
      <c r="A43" s="1343" t="s">
        <v>762</v>
      </c>
      <c r="B43" s="1472"/>
      <c r="C43" s="1472"/>
      <c r="D43" s="1472"/>
      <c r="E43" s="1472"/>
      <c r="F43" s="1472"/>
      <c r="G43" s="1472"/>
      <c r="H43" s="1472"/>
      <c r="I43" s="1472"/>
      <c r="J43" s="1472"/>
      <c r="K43" s="1472"/>
      <c r="L43" s="1472"/>
      <c r="M43" s="1472"/>
      <c r="N43" s="271"/>
      <c r="O43" s="271"/>
      <c r="P43" s="271"/>
      <c r="Q43" s="271"/>
      <c r="R43" s="271"/>
      <c r="S43" s="271"/>
      <c r="T43" s="271"/>
      <c r="U43" s="271"/>
      <c r="V43" s="271"/>
      <c r="W43" s="271"/>
      <c r="X43" s="271"/>
      <c r="Y43" s="271"/>
    </row>
    <row r="44" spans="1:25" s="66" customFormat="1" ht="29.25" customHeight="1">
      <c r="A44" s="1343" t="s">
        <v>858</v>
      </c>
      <c r="B44" s="1472"/>
      <c r="C44" s="1472"/>
      <c r="D44" s="1472"/>
      <c r="E44" s="1472"/>
      <c r="F44" s="1472"/>
      <c r="G44" s="1472"/>
      <c r="H44" s="1472"/>
      <c r="I44" s="1472"/>
      <c r="J44" s="1472"/>
      <c r="K44" s="1472"/>
      <c r="L44" s="1472"/>
      <c r="M44" s="1472"/>
      <c r="N44" s="271"/>
      <c r="O44" s="271"/>
      <c r="P44" s="271"/>
      <c r="Q44" s="271"/>
      <c r="R44" s="271"/>
      <c r="S44" s="271"/>
      <c r="T44" s="271"/>
      <c r="U44" s="271"/>
      <c r="V44" s="271"/>
      <c r="W44" s="271"/>
      <c r="X44" s="271"/>
      <c r="Y44" s="271"/>
    </row>
    <row r="45" spans="1:25" s="66" customFormat="1" ht="12.75" customHeight="1">
      <c r="A45" s="1343" t="s">
        <v>1090</v>
      </c>
      <c r="B45" s="1472"/>
      <c r="C45" s="1472"/>
      <c r="D45" s="1472"/>
      <c r="E45" s="1472"/>
      <c r="F45" s="1472"/>
      <c r="G45" s="1472"/>
      <c r="H45" s="1472"/>
      <c r="I45" s="1472"/>
      <c r="J45" s="1472"/>
      <c r="K45" s="1472"/>
      <c r="L45" s="1472"/>
      <c r="M45" s="1472"/>
      <c r="N45" s="271"/>
      <c r="O45" s="271"/>
      <c r="P45" s="271"/>
      <c r="Q45" s="271"/>
      <c r="R45" s="271"/>
      <c r="S45" s="271"/>
      <c r="T45" s="271"/>
      <c r="U45" s="271"/>
      <c r="V45" s="271"/>
      <c r="W45" s="271"/>
      <c r="X45" s="271"/>
      <c r="Y45" s="271"/>
    </row>
    <row r="46" spans="1:25" s="66" customFormat="1" ht="28.5" customHeight="1">
      <c r="A46" s="1343" t="s">
        <v>1091</v>
      </c>
      <c r="B46" s="1471"/>
      <c r="C46" s="1471"/>
      <c r="D46" s="1471"/>
      <c r="E46" s="1471"/>
      <c r="F46" s="1471"/>
      <c r="G46" s="1471"/>
      <c r="H46" s="1471"/>
      <c r="I46" s="1471"/>
      <c r="J46" s="1471"/>
      <c r="K46" s="1471"/>
      <c r="L46" s="1471"/>
      <c r="M46" s="1471"/>
      <c r="N46" s="271"/>
      <c r="O46" s="271"/>
      <c r="P46" s="271"/>
      <c r="Q46" s="271"/>
      <c r="R46" s="271"/>
      <c r="S46" s="271"/>
      <c r="T46" s="271"/>
      <c r="U46" s="271"/>
      <c r="V46" s="271"/>
      <c r="W46" s="271"/>
      <c r="X46" s="271"/>
      <c r="Y46" s="271"/>
    </row>
    <row r="47" spans="1:25" s="65" customFormat="1" ht="15" customHeight="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row>
    <row r="48" s="65" customFormat="1" ht="15"/>
    <row r="49" s="65" customFormat="1" ht="12.75" customHeight="1"/>
    <row r="50" s="65" customFormat="1" ht="15.75" customHeight="1"/>
    <row r="51" s="65" customFormat="1" ht="24.75" customHeight="1"/>
    <row r="52" s="65" customFormat="1" ht="24" customHeight="1"/>
    <row r="53" s="65" customFormat="1" ht="37.5" customHeight="1"/>
    <row r="54" s="65" customFormat="1" ht="15.75" customHeight="1"/>
    <row r="55" s="65" customFormat="1" ht="15.75" customHeight="1"/>
    <row r="56" s="65" customFormat="1" ht="15" customHeight="1"/>
    <row r="57" s="65" customFormat="1" ht="14.25" customHeight="1"/>
    <row r="58" s="65" customFormat="1" ht="16.5" customHeight="1"/>
    <row r="59" s="65" customFormat="1" ht="18.75" customHeight="1"/>
    <row r="60" spans="1:22" ht="12.75">
      <c r="A60" s="33"/>
      <c r="B60" s="34"/>
      <c r="C60" s="34"/>
      <c r="D60" s="34"/>
      <c r="E60" s="34"/>
      <c r="F60" s="34"/>
      <c r="G60" s="34"/>
      <c r="H60" s="34"/>
      <c r="I60" s="18"/>
      <c r="J60" s="18"/>
      <c r="K60" s="18"/>
      <c r="L60" s="18"/>
      <c r="M60" s="18"/>
      <c r="N60" s="18"/>
      <c r="O60" s="6"/>
      <c r="P60" s="6"/>
      <c r="Q60" s="6"/>
      <c r="R60" s="6"/>
      <c r="S60" s="6"/>
      <c r="T60" s="6"/>
      <c r="U60" s="6"/>
      <c r="V60" s="6"/>
    </row>
    <row r="61" spans="1:22" ht="15.75" customHeight="1">
      <c r="A61" s="1473"/>
      <c r="B61" s="1473"/>
      <c r="C61" s="1473"/>
      <c r="D61" s="1473"/>
      <c r="E61" s="1473"/>
      <c r="F61" s="1473"/>
      <c r="G61" s="1473"/>
      <c r="H61" s="1473"/>
      <c r="I61" s="1473"/>
      <c r="J61" s="1473"/>
      <c r="K61" s="1473"/>
      <c r="L61" s="1473"/>
      <c r="M61" s="1473"/>
      <c r="N61" s="1473"/>
      <c r="O61" s="1473"/>
      <c r="P61" s="1473"/>
      <c r="Q61" s="1473"/>
      <c r="R61" s="1473"/>
      <c r="S61" s="1473"/>
      <c r="T61" s="6"/>
      <c r="U61" s="6"/>
      <c r="V61" s="6"/>
    </row>
    <row r="62" spans="1:14" ht="15.75">
      <c r="A62" s="35"/>
      <c r="B62" s="36"/>
      <c r="C62" s="36"/>
      <c r="D62" s="36"/>
      <c r="E62" s="36"/>
      <c r="F62" s="36"/>
      <c r="G62" s="36"/>
      <c r="H62" s="36"/>
      <c r="I62" s="19"/>
      <c r="J62" s="19"/>
      <c r="K62" s="19"/>
      <c r="L62" s="19"/>
      <c r="M62" s="19"/>
      <c r="N62" s="19"/>
    </row>
    <row r="63" spans="1:14" ht="12.75">
      <c r="A63" s="19"/>
      <c r="B63" s="36"/>
      <c r="C63" s="36"/>
      <c r="D63" s="36"/>
      <c r="E63" s="36"/>
      <c r="F63" s="36"/>
      <c r="G63" s="36"/>
      <c r="H63" s="36"/>
      <c r="I63" s="19"/>
      <c r="J63" s="19"/>
      <c r="K63" s="19"/>
      <c r="L63" s="19"/>
      <c r="M63" s="19"/>
      <c r="N63" s="19"/>
    </row>
    <row r="64" spans="1:14" ht="12.75">
      <c r="A64" s="37"/>
      <c r="B64" s="38"/>
      <c r="C64" s="38"/>
      <c r="D64" s="38"/>
      <c r="E64" s="38"/>
      <c r="F64" s="38"/>
      <c r="G64" s="38"/>
      <c r="H64" s="38"/>
      <c r="I64" s="37"/>
      <c r="J64" s="37"/>
      <c r="K64" s="37"/>
      <c r="L64" s="37"/>
      <c r="M64" s="37"/>
      <c r="N64" s="37"/>
    </row>
    <row r="65" spans="1:14" ht="12.75">
      <c r="A65" s="37"/>
      <c r="B65" s="38"/>
      <c r="C65" s="38"/>
      <c r="D65" s="38"/>
      <c r="E65" s="38"/>
      <c r="F65" s="38"/>
      <c r="G65" s="38"/>
      <c r="H65" s="38"/>
      <c r="I65" s="37"/>
      <c r="J65" s="37"/>
      <c r="K65" s="37"/>
      <c r="L65" s="37"/>
      <c r="M65" s="37"/>
      <c r="N65" s="37"/>
    </row>
    <row r="66" spans="1:14" ht="12.75">
      <c r="A66" s="37"/>
      <c r="B66" s="38"/>
      <c r="C66" s="38"/>
      <c r="D66" s="38"/>
      <c r="E66" s="38"/>
      <c r="F66" s="38"/>
      <c r="G66" s="38"/>
      <c r="H66" s="38"/>
      <c r="I66" s="37"/>
      <c r="J66" s="37"/>
      <c r="K66" s="37"/>
      <c r="L66" s="37"/>
      <c r="M66" s="37"/>
      <c r="N66" s="37"/>
    </row>
    <row r="67" spans="1:14" ht="12.75">
      <c r="A67" s="37"/>
      <c r="B67" s="38"/>
      <c r="C67" s="38"/>
      <c r="D67" s="38"/>
      <c r="E67" s="38"/>
      <c r="F67" s="38"/>
      <c r="G67" s="38"/>
      <c r="H67" s="38"/>
      <c r="I67" s="37"/>
      <c r="J67" s="37"/>
      <c r="K67" s="37"/>
      <c r="L67" s="37"/>
      <c r="M67" s="37"/>
      <c r="N67" s="37"/>
    </row>
    <row r="68" spans="1:14" ht="12.75">
      <c r="A68" s="37"/>
      <c r="B68" s="38"/>
      <c r="C68" s="38"/>
      <c r="D68" s="38"/>
      <c r="E68" s="38"/>
      <c r="F68" s="38"/>
      <c r="G68" s="38"/>
      <c r="H68" s="38"/>
      <c r="I68" s="37"/>
      <c r="J68" s="37"/>
      <c r="K68" s="37"/>
      <c r="L68" s="37"/>
      <c r="M68" s="37"/>
      <c r="N68" s="37"/>
    </row>
    <row r="69" spans="1:14" ht="12.75">
      <c r="A69" s="37"/>
      <c r="B69" s="38"/>
      <c r="C69" s="38"/>
      <c r="D69" s="38"/>
      <c r="E69" s="38"/>
      <c r="F69" s="38"/>
      <c r="G69" s="38"/>
      <c r="H69" s="38"/>
      <c r="I69" s="37"/>
      <c r="J69" s="37"/>
      <c r="K69" s="37"/>
      <c r="L69" s="37"/>
      <c r="M69" s="37"/>
      <c r="N69" s="37"/>
    </row>
    <row r="70" spans="1:14" ht="12.75">
      <c r="A70" s="37"/>
      <c r="B70" s="38"/>
      <c r="C70" s="38"/>
      <c r="D70" s="38"/>
      <c r="E70" s="38"/>
      <c r="F70" s="38"/>
      <c r="G70" s="38"/>
      <c r="H70" s="38"/>
      <c r="I70" s="37"/>
      <c r="J70" s="37"/>
      <c r="K70" s="37"/>
      <c r="L70" s="37"/>
      <c r="M70" s="37"/>
      <c r="N70" s="37"/>
    </row>
    <row r="71" spans="1:14" ht="12.75">
      <c r="A71" s="37"/>
      <c r="B71" s="38"/>
      <c r="C71" s="38"/>
      <c r="D71" s="38"/>
      <c r="E71" s="38"/>
      <c r="F71" s="38"/>
      <c r="G71" s="38"/>
      <c r="H71" s="38"/>
      <c r="I71" s="37"/>
      <c r="J71" s="37"/>
      <c r="K71" s="37"/>
      <c r="L71" s="37"/>
      <c r="M71" s="37"/>
      <c r="N71" s="37"/>
    </row>
    <row r="72" spans="1:14" ht="12.75">
      <c r="A72" s="37"/>
      <c r="B72" s="38"/>
      <c r="C72" s="38"/>
      <c r="D72" s="38"/>
      <c r="E72" s="38"/>
      <c r="F72" s="38"/>
      <c r="G72" s="38"/>
      <c r="H72" s="38"/>
      <c r="I72" s="37"/>
      <c r="J72" s="37"/>
      <c r="K72" s="37"/>
      <c r="L72" s="37"/>
      <c r="M72" s="37"/>
      <c r="N72" s="37"/>
    </row>
  </sheetData>
  <sheetProtection sheet="1"/>
  <mergeCells count="45">
    <mergeCell ref="E5:X5"/>
    <mergeCell ref="S6:T7"/>
    <mergeCell ref="I7:J7"/>
    <mergeCell ref="Q6:R7"/>
    <mergeCell ref="O7:P7"/>
    <mergeCell ref="M6:P6"/>
    <mergeCell ref="A5:A9"/>
    <mergeCell ref="B5:D9"/>
    <mergeCell ref="A44:M44"/>
    <mergeCell ref="A39:M39"/>
    <mergeCell ref="C12:D12"/>
    <mergeCell ref="C30:D30"/>
    <mergeCell ref="C29:D29"/>
    <mergeCell ref="A41:M41"/>
    <mergeCell ref="B22:B30"/>
    <mergeCell ref="B19:D21"/>
    <mergeCell ref="A19:A21"/>
    <mergeCell ref="B31:D31"/>
    <mergeCell ref="E19:G19"/>
    <mergeCell ref="B33:D33"/>
    <mergeCell ref="A43:M43"/>
    <mergeCell ref="U6:V7"/>
    <mergeCell ref="H19:J19"/>
    <mergeCell ref="K19:M19"/>
    <mergeCell ref="I6:L6"/>
    <mergeCell ref="C22:C28"/>
    <mergeCell ref="B15:D15"/>
    <mergeCell ref="O19:X20"/>
    <mergeCell ref="W6:X7"/>
    <mergeCell ref="C11:D11"/>
    <mergeCell ref="G7:H7"/>
    <mergeCell ref="E6:H6"/>
    <mergeCell ref="M7:N7"/>
    <mergeCell ref="K7:L7"/>
    <mergeCell ref="E7:F7"/>
    <mergeCell ref="A46:M46"/>
    <mergeCell ref="A45:M45"/>
    <mergeCell ref="A61:S61"/>
    <mergeCell ref="A42:M42"/>
    <mergeCell ref="B10:B12"/>
    <mergeCell ref="C10:D10"/>
    <mergeCell ref="A40:M40"/>
    <mergeCell ref="B32:D32"/>
    <mergeCell ref="B13:D13"/>
    <mergeCell ref="B14:D14"/>
  </mergeCells>
  <conditionalFormatting sqref="F34:F36 L34:L36">
    <cfRule type="cellIs" priority="3" dxfId="18" operator="lessThan" stopIfTrue="1">
      <formula>0</formula>
    </cfRule>
    <cfRule type="cellIs" priority="4" dxfId="18" operator="greaterThan" stopIfTrue="1">
      <formula>0</formula>
    </cfRule>
  </conditionalFormatting>
  <conditionalFormatting sqref="I34:I36">
    <cfRule type="cellIs" priority="1" dxfId="18" operator="lessThan" stopIfTrue="1">
      <formula>0</formula>
    </cfRule>
    <cfRule type="cellIs" priority="2" dxfId="18" operator="greaterThan" stopIfTrue="1">
      <formula>0</formula>
    </cfRule>
  </conditionalFormatting>
  <printOptions horizontalCentered="1"/>
  <pageMargins left="0" right="0" top="0.4724409448818898" bottom="0.2755905511811024" header="0.2755905511811024" footer="0.1968503937007874"/>
  <pageSetup cellComments="asDisplayed" horizontalDpi="600" verticalDpi="600" orientation="landscape" paperSize="9" scale="59" r:id="rId3"/>
  <legacyDrawing r:id="rId2"/>
</worksheet>
</file>

<file path=xl/worksheets/sheet14.xml><?xml version="1.0" encoding="utf-8"?>
<worksheet xmlns="http://schemas.openxmlformats.org/spreadsheetml/2006/main" xmlns:r="http://schemas.openxmlformats.org/officeDocument/2006/relationships">
  <dimension ref="A1:P43"/>
  <sheetViews>
    <sheetView zoomScalePageLayoutView="0" workbookViewId="0" topLeftCell="A1">
      <pane xSplit="3" ySplit="6" topLeftCell="D7" activePane="bottomRight" state="frozen"/>
      <selection pane="topLeft" activeCell="A1" sqref="A1:E1"/>
      <selection pane="topRight" activeCell="A1" sqref="A1:E1"/>
      <selection pane="bottomLeft" activeCell="A1" sqref="A1:E1"/>
      <selection pane="bottomRight" activeCell="E16" sqref="E16"/>
    </sheetView>
  </sheetViews>
  <sheetFormatPr defaultColWidth="9.140625" defaultRowHeight="15"/>
  <cols>
    <col min="1" max="1" width="3.421875" style="9" customWidth="1"/>
    <col min="2" max="2" width="9.00390625" style="9" customWidth="1"/>
    <col min="3" max="3" width="48.00390625" style="9" customWidth="1"/>
    <col min="4" max="13" width="12.7109375" style="9" customWidth="1"/>
    <col min="14" max="14" width="4.00390625" style="9" customWidth="1"/>
    <col min="15" max="15" width="10.8515625" style="9" bestFit="1" customWidth="1"/>
    <col min="16" max="16384" width="9.140625" style="9" customWidth="1"/>
  </cols>
  <sheetData>
    <row r="1" spans="1:14" ht="28.5">
      <c r="A1" s="1120" t="s">
        <v>807</v>
      </c>
      <c r="B1" s="337"/>
      <c r="C1" s="337"/>
      <c r="D1" s="248"/>
      <c r="E1" s="248"/>
      <c r="F1" s="248"/>
      <c r="G1" s="248"/>
      <c r="H1" s="248"/>
      <c r="I1" s="248"/>
      <c r="J1" s="248"/>
      <c r="K1" s="1121"/>
      <c r="L1" s="1121"/>
      <c r="M1" s="248"/>
      <c r="N1" s="8"/>
    </row>
    <row r="2" spans="1:14" s="10" customFormat="1" ht="13.5" thickBot="1">
      <c r="A2" s="1122"/>
      <c r="B2" s="1122"/>
      <c r="C2" s="1122"/>
      <c r="D2" s="1122"/>
      <c r="E2" s="1122"/>
      <c r="F2" s="1122"/>
      <c r="G2" s="1122"/>
      <c r="H2" s="1122"/>
      <c r="I2" s="1122"/>
      <c r="J2" s="1122"/>
      <c r="K2" s="1122"/>
      <c r="L2" s="1122"/>
      <c r="M2" s="322" t="s">
        <v>500</v>
      </c>
      <c r="N2" s="14"/>
    </row>
    <row r="3" spans="1:14" s="10" customFormat="1" ht="17.25" customHeight="1">
      <c r="A3" s="1563" t="s">
        <v>472</v>
      </c>
      <c r="B3" s="1566" t="s">
        <v>672</v>
      </c>
      <c r="C3" s="1567"/>
      <c r="D3" s="1545" t="s">
        <v>685</v>
      </c>
      <c r="E3" s="1546"/>
      <c r="F3" s="1546"/>
      <c r="G3" s="1546"/>
      <c r="H3" s="1546"/>
      <c r="I3" s="1546"/>
      <c r="J3" s="1546"/>
      <c r="K3" s="1547"/>
      <c r="L3" s="1576" t="s">
        <v>1093</v>
      </c>
      <c r="M3" s="1577"/>
      <c r="N3" s="669"/>
    </row>
    <row r="4" spans="1:14" s="10" customFormat="1" ht="29.25" customHeight="1">
      <c r="A4" s="1564"/>
      <c r="B4" s="1568"/>
      <c r="C4" s="1569"/>
      <c r="D4" s="1580" t="s">
        <v>1092</v>
      </c>
      <c r="E4" s="1578" t="s">
        <v>657</v>
      </c>
      <c r="F4" s="1548" t="s">
        <v>659</v>
      </c>
      <c r="G4" s="1549"/>
      <c r="H4" s="1549"/>
      <c r="I4" s="1549"/>
      <c r="J4" s="1550"/>
      <c r="K4" s="1543" t="s">
        <v>605</v>
      </c>
      <c r="L4" s="1554" t="s">
        <v>658</v>
      </c>
      <c r="M4" s="1572" t="s">
        <v>659</v>
      </c>
      <c r="N4" s="669"/>
    </row>
    <row r="5" spans="1:14" ht="33" customHeight="1">
      <c r="A5" s="1564"/>
      <c r="B5" s="1568"/>
      <c r="C5" s="1569"/>
      <c r="D5" s="1581"/>
      <c r="E5" s="1579"/>
      <c r="F5" s="1123" t="s">
        <v>462</v>
      </c>
      <c r="G5" s="1124" t="s">
        <v>676</v>
      </c>
      <c r="H5" s="1124" t="s">
        <v>463</v>
      </c>
      <c r="I5" s="1124" t="s">
        <v>464</v>
      </c>
      <c r="J5" s="1124" t="s">
        <v>845</v>
      </c>
      <c r="K5" s="1544"/>
      <c r="L5" s="1555"/>
      <c r="M5" s="1573"/>
      <c r="N5" s="669"/>
    </row>
    <row r="6" spans="1:16" s="365" customFormat="1" ht="12.75" thickBot="1">
      <c r="A6" s="1565"/>
      <c r="B6" s="1570"/>
      <c r="C6" s="1571"/>
      <c r="D6" s="1126" t="s">
        <v>552</v>
      </c>
      <c r="E6" s="1127" t="s">
        <v>553</v>
      </c>
      <c r="F6" s="1556" t="s">
        <v>554</v>
      </c>
      <c r="G6" s="1557"/>
      <c r="H6" s="1557"/>
      <c r="I6" s="1557"/>
      <c r="J6" s="1558"/>
      <c r="K6" s="1128" t="s">
        <v>781</v>
      </c>
      <c r="L6" s="1129" t="s">
        <v>556</v>
      </c>
      <c r="M6" s="1130" t="s">
        <v>557</v>
      </c>
      <c r="N6" s="670"/>
      <c r="O6" s="668"/>
      <c r="P6" s="668"/>
    </row>
    <row r="7" spans="1:16" ht="12.75">
      <c r="A7" s="1131">
        <v>1</v>
      </c>
      <c r="B7" s="1132" t="s">
        <v>653</v>
      </c>
      <c r="C7" s="1133"/>
      <c r="D7" s="1101">
        <f>SUM(D8+D9+D10+D11+D12+D13+D15+D19+D23+D24)</f>
        <v>43229.39617</v>
      </c>
      <c r="E7" s="1102">
        <f aca="true" t="shared" si="0" ref="E7:J7">SUM(E8+E9+E10+E11+E12+E13+E15+E19+E23+E24)</f>
        <v>10306.271999999999</v>
      </c>
      <c r="F7" s="1102">
        <f t="shared" si="0"/>
        <v>946.96683</v>
      </c>
      <c r="G7" s="1102">
        <f t="shared" si="0"/>
        <v>0</v>
      </c>
      <c r="H7" s="1102">
        <f t="shared" si="0"/>
        <v>0</v>
      </c>
      <c r="I7" s="1102">
        <f t="shared" si="0"/>
        <v>518.44</v>
      </c>
      <c r="J7" s="1102">
        <f t="shared" si="0"/>
        <v>26</v>
      </c>
      <c r="K7" s="1103">
        <f>SUM(K8+K9+K10+K11+K12+K13+K15+K19+K23+K24)</f>
        <v>55027.075000000004</v>
      </c>
      <c r="L7" s="1103">
        <f>K7</f>
        <v>55027.075000000004</v>
      </c>
      <c r="M7" s="1104">
        <v>0</v>
      </c>
      <c r="N7" s="670"/>
      <c r="O7" s="1021"/>
      <c r="P7" s="644"/>
    </row>
    <row r="8" spans="1:15" ht="12.75" customHeight="1">
      <c r="A8" s="1134">
        <v>2</v>
      </c>
      <c r="B8" s="1561" t="s">
        <v>562</v>
      </c>
      <c r="C8" s="1562"/>
      <c r="D8" s="1105">
        <f>5855.7-E8</f>
        <v>0</v>
      </c>
      <c r="E8" s="1106">
        <v>5855.7</v>
      </c>
      <c r="F8" s="1106">
        <v>0</v>
      </c>
      <c r="G8" s="1106">
        <v>0</v>
      </c>
      <c r="H8" s="1106">
        <v>0</v>
      </c>
      <c r="I8" s="1106">
        <v>0</v>
      </c>
      <c r="J8" s="1106">
        <v>0</v>
      </c>
      <c r="K8" s="1114">
        <f aca="true" t="shared" si="1" ref="K8:K27">SUM(D8:J8)</f>
        <v>5855.7</v>
      </c>
      <c r="L8" s="1107">
        <f aca="true" t="shared" si="2" ref="L8:L27">K8</f>
        <v>5855.7</v>
      </c>
      <c r="M8" s="1135" t="s">
        <v>32</v>
      </c>
      <c r="N8" s="670"/>
      <c r="O8" s="1021"/>
    </row>
    <row r="9" spans="1:15" ht="24" customHeight="1">
      <c r="A9" s="1134">
        <v>3</v>
      </c>
      <c r="B9" s="1561" t="s">
        <v>563</v>
      </c>
      <c r="C9" s="1562"/>
      <c r="D9" s="1105">
        <f>2386.732-F9-E9</f>
        <v>1526.6967699999998</v>
      </c>
      <c r="E9" s="1106">
        <f>202.5+150.45+188.6</f>
        <v>541.55</v>
      </c>
      <c r="F9" s="1106">
        <v>318.48523</v>
      </c>
      <c r="G9" s="1106">
        <v>0</v>
      </c>
      <c r="H9" s="1106">
        <v>0</v>
      </c>
      <c r="I9" s="1106">
        <v>0</v>
      </c>
      <c r="J9" s="1106">
        <v>0</v>
      </c>
      <c r="K9" s="1114">
        <f t="shared" si="1"/>
        <v>2386.732</v>
      </c>
      <c r="L9" s="1107">
        <f t="shared" si="2"/>
        <v>2386.732</v>
      </c>
      <c r="M9" s="1135" t="s">
        <v>32</v>
      </c>
      <c r="N9" s="671"/>
      <c r="O9" s="1021"/>
    </row>
    <row r="10" spans="1:15" ht="24" customHeight="1">
      <c r="A10" s="1134">
        <v>4</v>
      </c>
      <c r="B10" s="1574" t="s">
        <v>654</v>
      </c>
      <c r="C10" s="1575"/>
      <c r="D10" s="1105">
        <f>10754.407-E10</f>
        <v>10750.407</v>
      </c>
      <c r="E10" s="1106">
        <v>4</v>
      </c>
      <c r="F10" s="1106">
        <v>0</v>
      </c>
      <c r="G10" s="1106">
        <v>0</v>
      </c>
      <c r="H10" s="1106">
        <v>0</v>
      </c>
      <c r="I10" s="1106">
        <v>0</v>
      </c>
      <c r="J10" s="1106">
        <v>0</v>
      </c>
      <c r="K10" s="1114">
        <f t="shared" si="1"/>
        <v>10754.407</v>
      </c>
      <c r="L10" s="1107">
        <f t="shared" si="2"/>
        <v>10754.407</v>
      </c>
      <c r="M10" s="1135" t="s">
        <v>32</v>
      </c>
      <c r="N10" s="671"/>
      <c r="O10" s="1021"/>
    </row>
    <row r="11" spans="1:15" ht="12.75">
      <c r="A11" s="1134">
        <v>5</v>
      </c>
      <c r="B11" s="1561" t="s">
        <v>656</v>
      </c>
      <c r="C11" s="1562"/>
      <c r="D11" s="1105">
        <v>0</v>
      </c>
      <c r="E11" s="1106">
        <v>0</v>
      </c>
      <c r="F11" s="1106">
        <v>0</v>
      </c>
      <c r="G11" s="1106">
        <v>0</v>
      </c>
      <c r="H11" s="1106">
        <v>0</v>
      </c>
      <c r="I11" s="1106">
        <v>0</v>
      </c>
      <c r="J11" s="1106">
        <v>0</v>
      </c>
      <c r="K11" s="1114">
        <f t="shared" si="1"/>
        <v>0</v>
      </c>
      <c r="L11" s="1107">
        <f t="shared" si="2"/>
        <v>0</v>
      </c>
      <c r="M11" s="1135" t="s">
        <v>32</v>
      </c>
      <c r="N11" s="671"/>
      <c r="O11" s="1021"/>
    </row>
    <row r="12" spans="1:15" ht="12.75">
      <c r="A12" s="1134">
        <v>6</v>
      </c>
      <c r="B12" s="1561" t="s">
        <v>564</v>
      </c>
      <c r="C12" s="1562"/>
      <c r="D12" s="1105">
        <v>0</v>
      </c>
      <c r="E12" s="1106">
        <v>0</v>
      </c>
      <c r="F12" s="1106">
        <v>0</v>
      </c>
      <c r="G12" s="1106">
        <v>0</v>
      </c>
      <c r="H12" s="1106">
        <v>0</v>
      </c>
      <c r="I12" s="1106">
        <v>0</v>
      </c>
      <c r="J12" s="1106">
        <v>0</v>
      </c>
      <c r="K12" s="1114">
        <f t="shared" si="1"/>
        <v>0</v>
      </c>
      <c r="L12" s="1107">
        <f t="shared" si="2"/>
        <v>0</v>
      </c>
      <c r="M12" s="1135" t="s">
        <v>32</v>
      </c>
      <c r="N12" s="671"/>
      <c r="O12" s="1021"/>
    </row>
    <row r="13" spans="1:15" ht="12.75">
      <c r="A13" s="1136">
        <v>7</v>
      </c>
      <c r="B13" s="1559" t="s">
        <v>655</v>
      </c>
      <c r="C13" s="1560"/>
      <c r="D13" s="1108">
        <f>4625.42-F13-E13</f>
        <v>2588.73092</v>
      </c>
      <c r="E13" s="1109">
        <f>341.5+109+269.55+225.23+416.589+173.626</f>
        <v>1535.495</v>
      </c>
      <c r="F13" s="1109">
        <v>501.19408</v>
      </c>
      <c r="G13" s="1109">
        <v>0</v>
      </c>
      <c r="H13" s="1109">
        <v>0</v>
      </c>
      <c r="I13" s="1109">
        <v>0</v>
      </c>
      <c r="J13" s="1109">
        <v>0</v>
      </c>
      <c r="K13" s="1115">
        <f t="shared" si="1"/>
        <v>4625.42</v>
      </c>
      <c r="L13" s="1110">
        <f t="shared" si="2"/>
        <v>4625.42</v>
      </c>
      <c r="M13" s="1137" t="s">
        <v>32</v>
      </c>
      <c r="N13" s="671"/>
      <c r="O13" s="1021"/>
    </row>
    <row r="14" spans="1:15" ht="12.75">
      <c r="A14" s="1138">
        <v>8</v>
      </c>
      <c r="B14" s="1139" t="s">
        <v>502</v>
      </c>
      <c r="C14" s="1140" t="s">
        <v>565</v>
      </c>
      <c r="D14" s="1091"/>
      <c r="E14" s="1092"/>
      <c r="F14" s="1092"/>
      <c r="G14" s="1092"/>
      <c r="H14" s="1092"/>
      <c r="I14" s="1092"/>
      <c r="J14" s="1092"/>
      <c r="K14" s="1116">
        <f t="shared" si="1"/>
        <v>0</v>
      </c>
      <c r="L14" s="1093">
        <f t="shared" si="2"/>
        <v>0</v>
      </c>
      <c r="M14" s="1141" t="s">
        <v>32</v>
      </c>
      <c r="N14" s="671"/>
      <c r="O14" s="1021"/>
    </row>
    <row r="15" spans="1:15" ht="12.75">
      <c r="A15" s="1142">
        <v>9</v>
      </c>
      <c r="B15" s="1541" t="s">
        <v>566</v>
      </c>
      <c r="C15" s="1542"/>
      <c r="D15" s="1111">
        <f>4382.251-E15</f>
        <v>3431.751</v>
      </c>
      <c r="E15" s="1112">
        <f>912+6.5+32</f>
        <v>950.5</v>
      </c>
      <c r="F15" s="1112">
        <v>0</v>
      </c>
      <c r="G15" s="1112">
        <v>0</v>
      </c>
      <c r="H15" s="1112">
        <v>0</v>
      </c>
      <c r="I15" s="1112">
        <v>0</v>
      </c>
      <c r="J15" s="1112">
        <v>0</v>
      </c>
      <c r="K15" s="1117">
        <f t="shared" si="1"/>
        <v>4382.251</v>
      </c>
      <c r="L15" s="1113">
        <f t="shared" si="2"/>
        <v>4382.251</v>
      </c>
      <c r="M15" s="1143" t="s">
        <v>32</v>
      </c>
      <c r="N15" s="671"/>
      <c r="O15" s="1021"/>
    </row>
    <row r="16" spans="1:15" ht="12.75">
      <c r="A16" s="1144">
        <v>10</v>
      </c>
      <c r="B16" s="1145" t="s">
        <v>502</v>
      </c>
      <c r="C16" s="1146" t="s">
        <v>567</v>
      </c>
      <c r="D16" s="1094">
        <v>0</v>
      </c>
      <c r="E16" s="1095"/>
      <c r="F16" s="1095"/>
      <c r="G16" s="1095"/>
      <c r="H16" s="1095"/>
      <c r="I16" s="1095"/>
      <c r="J16" s="1095"/>
      <c r="K16" s="1118">
        <f t="shared" si="1"/>
        <v>0</v>
      </c>
      <c r="L16" s="1096">
        <f t="shared" si="2"/>
        <v>0</v>
      </c>
      <c r="M16" s="1147" t="s">
        <v>32</v>
      </c>
      <c r="N16" s="671"/>
      <c r="O16" s="1021"/>
    </row>
    <row r="17" spans="1:15" ht="12.75">
      <c r="A17" s="1144">
        <v>11</v>
      </c>
      <c r="B17" s="1148"/>
      <c r="C17" s="1146" t="s">
        <v>568</v>
      </c>
      <c r="D17" s="1094">
        <v>0</v>
      </c>
      <c r="E17" s="1095"/>
      <c r="F17" s="1095"/>
      <c r="G17" s="1095"/>
      <c r="H17" s="1095"/>
      <c r="I17" s="1095"/>
      <c r="J17" s="1095"/>
      <c r="K17" s="1118">
        <f t="shared" si="1"/>
        <v>0</v>
      </c>
      <c r="L17" s="1096">
        <f t="shared" si="2"/>
        <v>0</v>
      </c>
      <c r="M17" s="1147" t="s">
        <v>32</v>
      </c>
      <c r="N17" s="671"/>
      <c r="O17" s="1021"/>
    </row>
    <row r="18" spans="1:15" ht="12.75">
      <c r="A18" s="1138">
        <v>12</v>
      </c>
      <c r="B18" s="1149"/>
      <c r="C18" s="1150" t="s">
        <v>866</v>
      </c>
      <c r="D18" s="1091">
        <v>0</v>
      </c>
      <c r="E18" s="1092"/>
      <c r="F18" s="1092"/>
      <c r="G18" s="1092"/>
      <c r="H18" s="1092"/>
      <c r="I18" s="1092"/>
      <c r="J18" s="1092"/>
      <c r="K18" s="1116">
        <f t="shared" si="1"/>
        <v>0</v>
      </c>
      <c r="L18" s="1093">
        <f t="shared" si="2"/>
        <v>0</v>
      </c>
      <c r="M18" s="1141" t="s">
        <v>32</v>
      </c>
      <c r="N18" s="671"/>
      <c r="O18" s="1021"/>
    </row>
    <row r="19" spans="1:15" ht="12.75" customHeight="1">
      <c r="A19" s="1142">
        <v>13</v>
      </c>
      <c r="B19" s="1541" t="s">
        <v>569</v>
      </c>
      <c r="C19" s="1542"/>
      <c r="D19" s="1111">
        <v>5588.685</v>
      </c>
      <c r="E19" s="1112">
        <v>0</v>
      </c>
      <c r="F19" s="1112">
        <v>0</v>
      </c>
      <c r="G19" s="1112">
        <v>0</v>
      </c>
      <c r="H19" s="1112">
        <v>0</v>
      </c>
      <c r="I19" s="1112">
        <v>0</v>
      </c>
      <c r="J19" s="1112">
        <v>0</v>
      </c>
      <c r="K19" s="1115">
        <f t="shared" si="1"/>
        <v>5588.685</v>
      </c>
      <c r="L19" s="1110">
        <f t="shared" si="2"/>
        <v>5588.685</v>
      </c>
      <c r="M19" s="1143" t="s">
        <v>32</v>
      </c>
      <c r="N19" s="671"/>
      <c r="O19" s="1021"/>
    </row>
    <row r="20" spans="1:15" ht="12.75">
      <c r="A20" s="1144">
        <v>14</v>
      </c>
      <c r="B20" s="1145" t="s">
        <v>502</v>
      </c>
      <c r="C20" s="1146" t="s">
        <v>570</v>
      </c>
      <c r="D20" s="1094">
        <v>0</v>
      </c>
      <c r="E20" s="1095"/>
      <c r="F20" s="1095"/>
      <c r="G20" s="1095"/>
      <c r="H20" s="1095"/>
      <c r="I20" s="1095"/>
      <c r="J20" s="1095"/>
      <c r="K20" s="1118">
        <f t="shared" si="1"/>
        <v>0</v>
      </c>
      <c r="L20" s="1096">
        <f t="shared" si="2"/>
        <v>0</v>
      </c>
      <c r="M20" s="1147" t="s">
        <v>32</v>
      </c>
      <c r="N20" s="671"/>
      <c r="O20" s="1021"/>
    </row>
    <row r="21" spans="1:15" ht="12.75">
      <c r="A21" s="1144">
        <v>15</v>
      </c>
      <c r="B21" s="1148"/>
      <c r="C21" s="1146" t="s">
        <v>568</v>
      </c>
      <c r="D21" s="1094">
        <v>200.5</v>
      </c>
      <c r="E21" s="1095"/>
      <c r="F21" s="1095"/>
      <c r="G21" s="1095"/>
      <c r="H21" s="1095"/>
      <c r="I21" s="1095"/>
      <c r="J21" s="1095"/>
      <c r="K21" s="1118">
        <f t="shared" si="1"/>
        <v>200.5</v>
      </c>
      <c r="L21" s="1096">
        <f t="shared" si="2"/>
        <v>200.5</v>
      </c>
      <c r="M21" s="1147" t="s">
        <v>32</v>
      </c>
      <c r="N21" s="671"/>
      <c r="O21" s="1021"/>
    </row>
    <row r="22" spans="1:15" ht="12.75">
      <c r="A22" s="1138">
        <v>16</v>
      </c>
      <c r="B22" s="1149"/>
      <c r="C22" s="1150" t="s">
        <v>867</v>
      </c>
      <c r="D22" s="1091">
        <v>2762.5</v>
      </c>
      <c r="E22" s="1092"/>
      <c r="F22" s="1092"/>
      <c r="G22" s="1092"/>
      <c r="H22" s="1092"/>
      <c r="I22" s="1092"/>
      <c r="J22" s="1092"/>
      <c r="K22" s="1116">
        <f t="shared" si="1"/>
        <v>2762.5</v>
      </c>
      <c r="L22" s="1093">
        <f t="shared" si="2"/>
        <v>2762.5</v>
      </c>
      <c r="M22" s="1141" t="s">
        <v>32</v>
      </c>
      <c r="N22" s="671"/>
      <c r="O22" s="1021"/>
    </row>
    <row r="23" spans="1:15" ht="12.75">
      <c r="A23" s="1134">
        <v>17</v>
      </c>
      <c r="B23" s="1561" t="s">
        <v>571</v>
      </c>
      <c r="C23" s="1562"/>
      <c r="D23" s="1105">
        <f>19400.681-E23</f>
        <v>18341.552</v>
      </c>
      <c r="E23" s="1106">
        <v>1059.129</v>
      </c>
      <c r="F23" s="1106">
        <v>0</v>
      </c>
      <c r="G23" s="1106">
        <v>0</v>
      </c>
      <c r="H23" s="1106">
        <v>0</v>
      </c>
      <c r="I23" s="1106">
        <v>0</v>
      </c>
      <c r="J23" s="1106">
        <v>0</v>
      </c>
      <c r="K23" s="1114">
        <f t="shared" si="1"/>
        <v>19400.681</v>
      </c>
      <c r="L23" s="1107">
        <f t="shared" si="2"/>
        <v>19400.681</v>
      </c>
      <c r="M23" s="1135" t="s">
        <v>32</v>
      </c>
      <c r="N23" s="671"/>
      <c r="O23" s="1021"/>
    </row>
    <row r="24" spans="1:15" ht="12.75">
      <c r="A24" s="1136">
        <v>18</v>
      </c>
      <c r="B24" s="1559" t="s">
        <v>660</v>
      </c>
      <c r="C24" s="1560"/>
      <c r="D24" s="1108">
        <f>2033.199-F24-E24-I24-H24-J24</f>
        <v>1001.57348</v>
      </c>
      <c r="E24" s="1109">
        <f>89.35+242.748+27.8</f>
        <v>359.89799999999997</v>
      </c>
      <c r="F24" s="1109">
        <v>127.28752</v>
      </c>
      <c r="G24" s="1109">
        <v>0</v>
      </c>
      <c r="H24" s="1109">
        <v>0</v>
      </c>
      <c r="I24" s="1109">
        <f>26+331.5+160.94</f>
        <v>518.44</v>
      </c>
      <c r="J24" s="1109">
        <v>26</v>
      </c>
      <c r="K24" s="1117">
        <f t="shared" si="1"/>
        <v>2033.199</v>
      </c>
      <c r="L24" s="1113">
        <f t="shared" si="2"/>
        <v>2033.199</v>
      </c>
      <c r="M24" s="1137" t="s">
        <v>32</v>
      </c>
      <c r="N24" s="671"/>
      <c r="O24" s="1021"/>
    </row>
    <row r="25" spans="1:15" ht="12.75">
      <c r="A25" s="1151"/>
      <c r="B25" s="1551" t="s">
        <v>844</v>
      </c>
      <c r="C25" s="1146" t="s">
        <v>867</v>
      </c>
      <c r="D25" s="1094"/>
      <c r="E25" s="1095"/>
      <c r="F25" s="1095"/>
      <c r="G25" s="1095"/>
      <c r="H25" s="1095"/>
      <c r="I25" s="1095"/>
      <c r="J25" s="1095"/>
      <c r="K25" s="1118">
        <f t="shared" si="1"/>
        <v>0</v>
      </c>
      <c r="L25" s="1097">
        <f t="shared" si="2"/>
        <v>0</v>
      </c>
      <c r="M25" s="1147" t="s">
        <v>32</v>
      </c>
      <c r="N25" s="671"/>
      <c r="O25" s="1021"/>
    </row>
    <row r="26" spans="1:15" ht="12.75">
      <c r="A26" s="1151"/>
      <c r="B26" s="1552"/>
      <c r="C26" s="1146" t="s">
        <v>865</v>
      </c>
      <c r="D26" s="1094"/>
      <c r="E26" s="1095"/>
      <c r="F26" s="1095"/>
      <c r="G26" s="1095"/>
      <c r="H26" s="1095"/>
      <c r="I26" s="1095"/>
      <c r="J26" s="1095"/>
      <c r="K26" s="1118">
        <f t="shared" si="1"/>
        <v>0</v>
      </c>
      <c r="L26" s="1097">
        <f t="shared" si="2"/>
        <v>0</v>
      </c>
      <c r="M26" s="1147" t="s">
        <v>32</v>
      </c>
      <c r="N26" s="671"/>
      <c r="O26" s="1021"/>
    </row>
    <row r="27" spans="1:15" ht="13.5" thickBot="1">
      <c r="A27" s="1125"/>
      <c r="B27" s="1553"/>
      <c r="C27" s="1152" t="s">
        <v>1038</v>
      </c>
      <c r="D27" s="1098"/>
      <c r="E27" s="1099"/>
      <c r="F27" s="1099"/>
      <c r="G27" s="1099"/>
      <c r="H27" s="1099"/>
      <c r="I27" s="1099"/>
      <c r="J27" s="1099"/>
      <c r="K27" s="1119">
        <f t="shared" si="1"/>
        <v>0</v>
      </c>
      <c r="L27" s="1100">
        <f t="shared" si="2"/>
        <v>0</v>
      </c>
      <c r="M27" s="1153" t="s">
        <v>32</v>
      </c>
      <c r="N27" s="671"/>
      <c r="O27" s="1021"/>
    </row>
    <row r="28" spans="1:14" ht="12.75">
      <c r="A28" s="248"/>
      <c r="B28" s="248"/>
      <c r="C28" s="435" t="s">
        <v>362</v>
      </c>
      <c r="D28" s="248"/>
      <c r="E28" s="664">
        <f>E7-'11.c'!C8</f>
        <v>0</v>
      </c>
      <c r="F28" s="248"/>
      <c r="G28" s="248"/>
      <c r="H28" s="248"/>
      <c r="I28" s="248"/>
      <c r="J28" s="248"/>
      <c r="K28" s="248"/>
      <c r="L28" s="248"/>
      <c r="M28" s="248"/>
      <c r="N28" s="248"/>
    </row>
    <row r="29" spans="1:14" ht="12.75">
      <c r="A29" s="248"/>
      <c r="B29" s="248"/>
      <c r="C29" s="248"/>
      <c r="D29" s="248"/>
      <c r="E29" s="248"/>
      <c r="F29" s="248"/>
      <c r="G29" s="248"/>
      <c r="H29" s="248"/>
      <c r="I29" s="248"/>
      <c r="J29" s="248"/>
      <c r="K29" s="248"/>
      <c r="L29" s="248"/>
      <c r="M29" s="248"/>
      <c r="N29" s="248"/>
    </row>
    <row r="30" spans="1:14" ht="12.75">
      <c r="A30" s="248"/>
      <c r="B30" s="436"/>
      <c r="C30" s="436"/>
      <c r="D30" s="248"/>
      <c r="E30" s="248"/>
      <c r="F30" s="248"/>
      <c r="G30" s="248"/>
      <c r="H30" s="248"/>
      <c r="I30" s="248"/>
      <c r="J30" s="248"/>
      <c r="K30" s="248"/>
      <c r="L30" s="248"/>
      <c r="M30" s="248"/>
      <c r="N30" s="248"/>
    </row>
    <row r="31" spans="1:14" ht="12.75">
      <c r="A31" s="248"/>
      <c r="B31" s="436"/>
      <c r="C31" s="436"/>
      <c r="D31" s="248"/>
      <c r="E31" s="248"/>
      <c r="F31" s="248"/>
      <c r="G31" s="248"/>
      <c r="H31" s="248"/>
      <c r="I31" s="248"/>
      <c r="J31" s="248"/>
      <c r="K31" s="248"/>
      <c r="L31" s="248"/>
      <c r="M31" s="248"/>
      <c r="N31" s="248"/>
    </row>
    <row r="32" spans="1:14" ht="12.75">
      <c r="A32" s="8"/>
      <c r="B32" s="8"/>
      <c r="C32" s="8"/>
      <c r="D32" s="8"/>
      <c r="E32" s="248"/>
      <c r="F32" s="248"/>
      <c r="G32" s="248"/>
      <c r="H32" s="248"/>
      <c r="I32" s="248"/>
      <c r="J32" s="248"/>
      <c r="K32" s="248"/>
      <c r="L32" s="248"/>
      <c r="M32" s="248"/>
      <c r="N32" s="248"/>
    </row>
    <row r="33" spans="1:14" ht="12.75">
      <c r="A33" s="8"/>
      <c r="B33" s="8"/>
      <c r="C33" s="8"/>
      <c r="D33" s="8"/>
      <c r="E33" s="248"/>
      <c r="F33" s="248"/>
      <c r="G33" s="248"/>
      <c r="H33" s="248"/>
      <c r="I33" s="248"/>
      <c r="J33" s="248"/>
      <c r="K33" s="248"/>
      <c r="L33" s="248"/>
      <c r="M33" s="248"/>
      <c r="N33" s="248"/>
    </row>
    <row r="34" spans="1:14" ht="12.75">
      <c r="A34" s="8"/>
      <c r="B34" s="8"/>
      <c r="C34" s="8"/>
      <c r="D34" s="8"/>
      <c r="E34" s="248"/>
      <c r="F34" s="248"/>
      <c r="G34" s="248"/>
      <c r="H34" s="248"/>
      <c r="I34" s="248"/>
      <c r="J34" s="248"/>
      <c r="K34" s="248"/>
      <c r="L34" s="248"/>
      <c r="M34" s="248"/>
      <c r="N34" s="248"/>
    </row>
    <row r="35" spans="1:14" ht="12.75">
      <c r="A35" s="8"/>
      <c r="B35" s="8"/>
      <c r="C35" s="8"/>
      <c r="D35" s="8"/>
      <c r="E35" s="248"/>
      <c r="F35" s="248"/>
      <c r="G35" s="248"/>
      <c r="H35" s="248"/>
      <c r="I35" s="248"/>
      <c r="J35" s="248"/>
      <c r="K35" s="248"/>
      <c r="L35" s="248"/>
      <c r="M35" s="248"/>
      <c r="N35" s="248"/>
    </row>
    <row r="36" spans="1:14" ht="12.75">
      <c r="A36" s="8"/>
      <c r="B36" s="8"/>
      <c r="C36" s="8"/>
      <c r="D36" s="8"/>
      <c r="E36" s="248"/>
      <c r="F36" s="248"/>
      <c r="G36" s="248"/>
      <c r="H36" s="248"/>
      <c r="I36" s="248"/>
      <c r="J36" s="248"/>
      <c r="K36" s="248"/>
      <c r="L36" s="248"/>
      <c r="M36" s="248"/>
      <c r="N36" s="248"/>
    </row>
    <row r="37" spans="1:14" ht="12.75">
      <c r="A37" s="8"/>
      <c r="B37" s="8"/>
      <c r="C37" s="8"/>
      <c r="D37" s="8"/>
      <c r="E37" s="248"/>
      <c r="F37" s="248"/>
      <c r="G37" s="248"/>
      <c r="H37" s="248"/>
      <c r="I37" s="248"/>
      <c r="J37" s="248"/>
      <c r="K37" s="248"/>
      <c r="L37" s="248"/>
      <c r="M37" s="248"/>
      <c r="N37" s="248"/>
    </row>
    <row r="38" spans="1:4" ht="12.75">
      <c r="A38" s="8"/>
      <c r="B38" s="8"/>
      <c r="C38" s="8"/>
      <c r="D38" s="8"/>
    </row>
    <row r="39" spans="1:4" ht="12.75">
      <c r="A39" s="8"/>
      <c r="B39" s="8"/>
      <c r="C39" s="8"/>
      <c r="D39" s="8"/>
    </row>
    <row r="40" spans="1:4" ht="12.75">
      <c r="A40" s="8"/>
      <c r="B40" s="8"/>
      <c r="C40" s="8"/>
      <c r="D40" s="8"/>
    </row>
    <row r="41" spans="1:4" ht="12.75">
      <c r="A41" s="8"/>
      <c r="B41" s="8"/>
      <c r="C41" s="8"/>
      <c r="D41" s="8"/>
    </row>
    <row r="42" spans="1:4" ht="12.75">
      <c r="A42" s="8"/>
      <c r="B42" s="8"/>
      <c r="C42" s="8"/>
      <c r="D42" s="8"/>
    </row>
    <row r="43" spans="1:4" ht="12.75">
      <c r="A43" s="8"/>
      <c r="B43" s="8"/>
      <c r="C43" s="8"/>
      <c r="D43" s="8"/>
    </row>
    <row r="44" ht="12.75"/>
  </sheetData>
  <sheetProtection sheet="1" insertColumns="0" insertRows="0" deleteColumns="0" deleteRows="0"/>
  <mergeCells count="22">
    <mergeCell ref="M4:M5"/>
    <mergeCell ref="B10:C10"/>
    <mergeCell ref="B8:C8"/>
    <mergeCell ref="L3:M3"/>
    <mergeCell ref="E4:E5"/>
    <mergeCell ref="D4:D5"/>
    <mergeCell ref="B15:C15"/>
    <mergeCell ref="B11:C11"/>
    <mergeCell ref="B12:C12"/>
    <mergeCell ref="B9:C9"/>
    <mergeCell ref="A3:A6"/>
    <mergeCell ref="B3:C6"/>
    <mergeCell ref="B19:C19"/>
    <mergeCell ref="K4:K5"/>
    <mergeCell ref="D3:K3"/>
    <mergeCell ref="F4:J4"/>
    <mergeCell ref="B25:B27"/>
    <mergeCell ref="L4:L5"/>
    <mergeCell ref="F6:J6"/>
    <mergeCell ref="B24:C24"/>
    <mergeCell ref="B23:C23"/>
    <mergeCell ref="B13:C13"/>
  </mergeCells>
  <conditionalFormatting sqref="E28">
    <cfRule type="cellIs" priority="1" dxfId="18" operator="lessThan" stopIfTrue="1">
      <formula>0</formula>
    </cfRule>
    <cfRule type="cellIs" priority="2" dxfId="18" operator="greaterThan" stopIfTrue="1">
      <formula>0</formula>
    </cfRule>
  </conditionalFormatting>
  <printOptions horizontalCentered="1"/>
  <pageMargins left="0" right="0" top="0.5905511811023623" bottom="0.3937007874015748" header="0.2362204724409449" footer="0.5118110236220472"/>
  <pageSetup horizontalDpi="600" verticalDpi="600" orientation="landscape" paperSize="9" scale="59" r:id="rId4"/>
  <drawing r:id="rId3"/>
  <legacyDrawing r:id="rId2"/>
</worksheet>
</file>

<file path=xl/worksheets/sheet15.xml><?xml version="1.0" encoding="utf-8"?>
<worksheet xmlns="http://schemas.openxmlformats.org/spreadsheetml/2006/main" xmlns:r="http://schemas.openxmlformats.org/officeDocument/2006/relationships">
  <dimension ref="A1:O72"/>
  <sheetViews>
    <sheetView zoomScalePageLayoutView="0" workbookViewId="0" topLeftCell="A1">
      <selection activeCell="A1" sqref="A1"/>
    </sheetView>
  </sheetViews>
  <sheetFormatPr defaultColWidth="9.140625" defaultRowHeight="15"/>
  <cols>
    <col min="1" max="1" width="3.421875" style="9" customWidth="1"/>
    <col min="2" max="2" width="38.7109375" style="9" customWidth="1"/>
    <col min="3" max="4" width="10.7109375" style="9" customWidth="1"/>
    <col min="5" max="5" width="11.421875" style="9" customWidth="1"/>
    <col min="6" max="6" width="12.140625" style="9" customWidth="1"/>
    <col min="7" max="9" width="10.7109375" style="9" customWidth="1"/>
    <col min="10" max="10" width="11.00390625" style="9" customWidth="1"/>
    <col min="11" max="14" width="10.7109375" style="9" customWidth="1"/>
    <col min="15" max="15" width="2.57421875" style="9" customWidth="1"/>
    <col min="16" max="16384" width="9.140625" style="9" customWidth="1"/>
  </cols>
  <sheetData>
    <row r="1" spans="1:12" ht="26.25">
      <c r="A1" s="1023" t="s">
        <v>853</v>
      </c>
      <c r="B1" s="8"/>
      <c r="C1" s="8"/>
      <c r="D1" s="8"/>
      <c r="E1" s="8"/>
      <c r="F1" s="8"/>
      <c r="G1" s="8"/>
      <c r="H1" s="8"/>
      <c r="I1" s="8"/>
      <c r="J1" s="8"/>
      <c r="K1" s="8"/>
      <c r="L1" s="8"/>
    </row>
    <row r="2" spans="1:12" ht="4.5" customHeight="1">
      <c r="A2" s="13"/>
      <c r="B2" s="8"/>
      <c r="C2" s="8"/>
      <c r="D2" s="8"/>
      <c r="E2" s="8"/>
      <c r="F2" s="8"/>
      <c r="G2" s="8"/>
      <c r="H2" s="8"/>
      <c r="I2" s="8"/>
      <c r="J2" s="8"/>
      <c r="K2" s="8"/>
      <c r="L2" s="8"/>
    </row>
    <row r="3" spans="1:14" ht="18" customHeight="1">
      <c r="A3" s="1022" t="s">
        <v>765</v>
      </c>
      <c r="B3" s="8"/>
      <c r="C3" s="8"/>
      <c r="D3" s="8"/>
      <c r="E3" s="8"/>
      <c r="F3" s="8"/>
      <c r="G3" s="8"/>
      <c r="H3" s="8"/>
      <c r="I3" s="8"/>
      <c r="J3" s="8"/>
      <c r="K3" s="8"/>
      <c r="L3" s="8"/>
      <c r="N3" s="14" t="s">
        <v>572</v>
      </c>
    </row>
    <row r="4" spans="1:13" ht="4.5" customHeight="1" thickBot="1">
      <c r="A4" s="8"/>
      <c r="B4" s="8"/>
      <c r="C4" s="8"/>
      <c r="D4" s="8"/>
      <c r="E4" s="8"/>
      <c r="F4" s="8"/>
      <c r="G4" s="8"/>
      <c r="H4" s="8"/>
      <c r="I4" s="8"/>
      <c r="J4" s="8"/>
      <c r="K4" s="14"/>
      <c r="L4" s="8"/>
      <c r="M4" s="14"/>
    </row>
    <row r="5" spans="1:15" ht="16.5" customHeight="1">
      <c r="A5" s="1588" t="s">
        <v>472</v>
      </c>
      <c r="B5" s="1591" t="s">
        <v>1094</v>
      </c>
      <c r="C5" s="1594" t="s">
        <v>1039</v>
      </c>
      <c r="D5" s="1595"/>
      <c r="E5" s="1596" t="s">
        <v>1040</v>
      </c>
      <c r="F5" s="1597"/>
      <c r="G5" s="1597"/>
      <c r="H5" s="1597"/>
      <c r="I5" s="1597"/>
      <c r="J5" s="1597"/>
      <c r="K5" s="1597"/>
      <c r="L5" s="1598"/>
      <c r="M5" s="1599" t="s">
        <v>632</v>
      </c>
      <c r="N5" s="1600"/>
      <c r="O5" s="672"/>
    </row>
    <row r="6" spans="1:15" ht="17.25" customHeight="1">
      <c r="A6" s="1589"/>
      <c r="B6" s="1592"/>
      <c r="C6" s="1584" t="s">
        <v>573</v>
      </c>
      <c r="D6" s="1586" t="s">
        <v>574</v>
      </c>
      <c r="E6" s="1601" t="s">
        <v>1041</v>
      </c>
      <c r="F6" s="1602"/>
      <c r="G6" s="1602"/>
      <c r="H6" s="1602"/>
      <c r="I6" s="1602"/>
      <c r="J6" s="1603" t="s">
        <v>1042</v>
      </c>
      <c r="K6" s="1603"/>
      <c r="L6" s="1603"/>
      <c r="M6" s="1584" t="s">
        <v>573</v>
      </c>
      <c r="N6" s="1586" t="s">
        <v>574</v>
      </c>
      <c r="O6" s="672"/>
    </row>
    <row r="7" spans="1:15" ht="33" customHeight="1">
      <c r="A7" s="1589"/>
      <c r="B7" s="1593"/>
      <c r="C7" s="1585"/>
      <c r="D7" s="1587"/>
      <c r="E7" s="152" t="s">
        <v>575</v>
      </c>
      <c r="F7" s="153" t="s">
        <v>782</v>
      </c>
      <c r="G7" s="154" t="s">
        <v>783</v>
      </c>
      <c r="H7" s="153" t="s">
        <v>578</v>
      </c>
      <c r="I7" s="153" t="s">
        <v>512</v>
      </c>
      <c r="J7" s="153" t="s">
        <v>576</v>
      </c>
      <c r="K7" s="153" t="s">
        <v>475</v>
      </c>
      <c r="L7" s="155" t="s">
        <v>512</v>
      </c>
      <c r="M7" s="1585"/>
      <c r="N7" s="1587"/>
      <c r="O7" s="672"/>
    </row>
    <row r="8" spans="1:15" s="10" customFormat="1" ht="13.5" customHeight="1" thickBot="1">
      <c r="A8" s="1590"/>
      <c r="B8" s="147" t="s">
        <v>552</v>
      </c>
      <c r="C8" s="148" t="s">
        <v>553</v>
      </c>
      <c r="D8" s="147" t="s">
        <v>554</v>
      </c>
      <c r="E8" s="148" t="s">
        <v>555</v>
      </c>
      <c r="F8" s="149" t="s">
        <v>556</v>
      </c>
      <c r="G8" s="150" t="s">
        <v>557</v>
      </c>
      <c r="H8" s="150" t="s">
        <v>558</v>
      </c>
      <c r="I8" s="149" t="s">
        <v>559</v>
      </c>
      <c r="J8" s="149" t="s">
        <v>560</v>
      </c>
      <c r="K8" s="149" t="s">
        <v>561</v>
      </c>
      <c r="L8" s="151" t="s">
        <v>598</v>
      </c>
      <c r="M8" s="148" t="s">
        <v>633</v>
      </c>
      <c r="N8" s="147" t="s">
        <v>634</v>
      </c>
      <c r="O8" s="669"/>
    </row>
    <row r="9" spans="1:15" s="10" customFormat="1" ht="13.5" customHeight="1">
      <c r="A9" s="146">
        <v>1</v>
      </c>
      <c r="B9" s="622"/>
      <c r="C9" s="94"/>
      <c r="D9" s="95"/>
      <c r="E9" s="94"/>
      <c r="F9" s="623"/>
      <c r="G9" s="624"/>
      <c r="H9" s="624"/>
      <c r="I9" s="958">
        <f>+E9+F9+G9+H9</f>
        <v>0</v>
      </c>
      <c r="J9" s="623"/>
      <c r="K9" s="623"/>
      <c r="L9" s="959">
        <f>J9+K9</f>
        <v>0</v>
      </c>
      <c r="M9" s="960">
        <f>I9-C9</f>
        <v>0</v>
      </c>
      <c r="N9" s="961">
        <f>L9-D9</f>
        <v>0</v>
      </c>
      <c r="O9" s="673"/>
    </row>
    <row r="10" spans="1:15" ht="13.5" customHeight="1">
      <c r="A10" s="146">
        <f>A9+1</f>
        <v>2</v>
      </c>
      <c r="B10" s="622"/>
      <c r="C10" s="94"/>
      <c r="D10" s="95"/>
      <c r="E10" s="94"/>
      <c r="F10" s="623"/>
      <c r="G10" s="624"/>
      <c r="H10" s="624"/>
      <c r="I10" s="958">
        <f>+E10+F10+G10+H10</f>
        <v>0</v>
      </c>
      <c r="J10" s="623"/>
      <c r="K10" s="623"/>
      <c r="L10" s="959">
        <f>J10+K10</f>
        <v>0</v>
      </c>
      <c r="M10" s="960">
        <f>I10-C10</f>
        <v>0</v>
      </c>
      <c r="N10" s="961">
        <f>L10-D10</f>
        <v>0</v>
      </c>
      <c r="O10" s="673"/>
    </row>
    <row r="11" spans="1:15" ht="13.5" customHeight="1">
      <c r="A11" s="146">
        <f aca="true" t="shared" si="0" ref="A11:A24">A10+1</f>
        <v>3</v>
      </c>
      <c r="B11" s="622"/>
      <c r="C11" s="94"/>
      <c r="D11" s="95"/>
      <c r="E11" s="94"/>
      <c r="F11" s="623"/>
      <c r="G11" s="624"/>
      <c r="H11" s="624"/>
      <c r="I11" s="958">
        <f aca="true" t="shared" si="1" ref="I11:I24">+E11+F11+G11+H11</f>
        <v>0</v>
      </c>
      <c r="J11" s="623"/>
      <c r="K11" s="623"/>
      <c r="L11" s="959">
        <f aca="true" t="shared" si="2" ref="L11:L22">J11+K11</f>
        <v>0</v>
      </c>
      <c r="M11" s="960">
        <f aca="true" t="shared" si="3" ref="M11:M22">I11-C11</f>
        <v>0</v>
      </c>
      <c r="N11" s="961">
        <f aca="true" t="shared" si="4" ref="N11:N22">L11-D11</f>
        <v>0</v>
      </c>
      <c r="O11" s="673"/>
    </row>
    <row r="12" spans="1:15" ht="13.5" customHeight="1">
      <c r="A12" s="146">
        <f t="shared" si="0"/>
        <v>4</v>
      </c>
      <c r="B12" s="622"/>
      <c r="C12" s="94"/>
      <c r="D12" s="95"/>
      <c r="E12" s="94"/>
      <c r="F12" s="623"/>
      <c r="G12" s="624"/>
      <c r="H12" s="624"/>
      <c r="I12" s="958">
        <f t="shared" si="1"/>
        <v>0</v>
      </c>
      <c r="J12" s="623"/>
      <c r="K12" s="623"/>
      <c r="L12" s="959">
        <f t="shared" si="2"/>
        <v>0</v>
      </c>
      <c r="M12" s="960">
        <f t="shared" si="3"/>
        <v>0</v>
      </c>
      <c r="N12" s="961">
        <f t="shared" si="4"/>
        <v>0</v>
      </c>
      <c r="O12" s="673"/>
    </row>
    <row r="13" spans="1:15" ht="13.5" customHeight="1">
      <c r="A13" s="146">
        <f t="shared" si="0"/>
        <v>5</v>
      </c>
      <c r="B13" s="622"/>
      <c r="C13" s="94"/>
      <c r="D13" s="95"/>
      <c r="E13" s="94"/>
      <c r="F13" s="623"/>
      <c r="G13" s="624"/>
      <c r="H13" s="624"/>
      <c r="I13" s="958">
        <f t="shared" si="1"/>
        <v>0</v>
      </c>
      <c r="J13" s="623"/>
      <c r="K13" s="623"/>
      <c r="L13" s="959">
        <f t="shared" si="2"/>
        <v>0</v>
      </c>
      <c r="M13" s="960">
        <f t="shared" si="3"/>
        <v>0</v>
      </c>
      <c r="N13" s="961">
        <f t="shared" si="4"/>
        <v>0</v>
      </c>
      <c r="O13" s="673"/>
    </row>
    <row r="14" spans="1:15" ht="13.5" customHeight="1">
      <c r="A14" s="146">
        <f t="shared" si="0"/>
        <v>6</v>
      </c>
      <c r="B14" s="622"/>
      <c r="C14" s="94"/>
      <c r="D14" s="95"/>
      <c r="E14" s="94"/>
      <c r="F14" s="623"/>
      <c r="G14" s="624"/>
      <c r="H14" s="624"/>
      <c r="I14" s="958">
        <f t="shared" si="1"/>
        <v>0</v>
      </c>
      <c r="J14" s="623"/>
      <c r="K14" s="623"/>
      <c r="L14" s="959">
        <f t="shared" si="2"/>
        <v>0</v>
      </c>
      <c r="M14" s="960">
        <f t="shared" si="3"/>
        <v>0</v>
      </c>
      <c r="N14" s="961">
        <f t="shared" si="4"/>
        <v>0</v>
      </c>
      <c r="O14" s="673"/>
    </row>
    <row r="15" spans="1:15" ht="13.5" customHeight="1">
      <c r="A15" s="146">
        <f t="shared" si="0"/>
        <v>7</v>
      </c>
      <c r="B15" s="622"/>
      <c r="C15" s="94"/>
      <c r="D15" s="95"/>
      <c r="E15" s="94"/>
      <c r="F15" s="623"/>
      <c r="G15" s="624"/>
      <c r="H15" s="624"/>
      <c r="I15" s="958">
        <f t="shared" si="1"/>
        <v>0</v>
      </c>
      <c r="J15" s="623"/>
      <c r="K15" s="623"/>
      <c r="L15" s="959">
        <f t="shared" si="2"/>
        <v>0</v>
      </c>
      <c r="M15" s="960">
        <f t="shared" si="3"/>
        <v>0</v>
      </c>
      <c r="N15" s="961">
        <f t="shared" si="4"/>
        <v>0</v>
      </c>
      <c r="O15" s="673"/>
    </row>
    <row r="16" spans="1:15" ht="13.5" customHeight="1">
      <c r="A16" s="146">
        <f t="shared" si="0"/>
        <v>8</v>
      </c>
      <c r="B16" s="622"/>
      <c r="C16" s="94"/>
      <c r="D16" s="95"/>
      <c r="E16" s="94"/>
      <c r="F16" s="623"/>
      <c r="G16" s="624"/>
      <c r="H16" s="624"/>
      <c r="I16" s="958">
        <f t="shared" si="1"/>
        <v>0</v>
      </c>
      <c r="J16" s="623"/>
      <c r="K16" s="623"/>
      <c r="L16" s="959">
        <f t="shared" si="2"/>
        <v>0</v>
      </c>
      <c r="M16" s="960">
        <f t="shared" si="3"/>
        <v>0</v>
      </c>
      <c r="N16" s="961">
        <f t="shared" si="4"/>
        <v>0</v>
      </c>
      <c r="O16" s="673"/>
    </row>
    <row r="17" spans="1:15" ht="13.5" customHeight="1">
      <c r="A17" s="146">
        <f t="shared" si="0"/>
        <v>9</v>
      </c>
      <c r="B17" s="622"/>
      <c r="C17" s="94"/>
      <c r="D17" s="95"/>
      <c r="E17" s="94"/>
      <c r="F17" s="623"/>
      <c r="G17" s="624"/>
      <c r="H17" s="624"/>
      <c r="I17" s="958">
        <f t="shared" si="1"/>
        <v>0</v>
      </c>
      <c r="J17" s="623"/>
      <c r="K17" s="623"/>
      <c r="L17" s="959">
        <f t="shared" si="2"/>
        <v>0</v>
      </c>
      <c r="M17" s="960">
        <f t="shared" si="3"/>
        <v>0</v>
      </c>
      <c r="N17" s="961">
        <f t="shared" si="4"/>
        <v>0</v>
      </c>
      <c r="O17" s="673"/>
    </row>
    <row r="18" spans="1:15" ht="13.5" customHeight="1">
      <c r="A18" s="146">
        <f t="shared" si="0"/>
        <v>10</v>
      </c>
      <c r="B18" s="622"/>
      <c r="C18" s="94"/>
      <c r="D18" s="95"/>
      <c r="E18" s="94"/>
      <c r="F18" s="623"/>
      <c r="G18" s="624"/>
      <c r="H18" s="624"/>
      <c r="I18" s="958">
        <f t="shared" si="1"/>
        <v>0</v>
      </c>
      <c r="J18" s="623"/>
      <c r="K18" s="623"/>
      <c r="L18" s="959">
        <f t="shared" si="2"/>
        <v>0</v>
      </c>
      <c r="M18" s="960">
        <f t="shared" si="3"/>
        <v>0</v>
      </c>
      <c r="N18" s="961">
        <f t="shared" si="4"/>
        <v>0</v>
      </c>
      <c r="O18" s="673"/>
    </row>
    <row r="19" spans="1:15" ht="13.5" customHeight="1">
      <c r="A19" s="146">
        <f t="shared" si="0"/>
        <v>11</v>
      </c>
      <c r="B19" s="622"/>
      <c r="C19" s="94"/>
      <c r="D19" s="95"/>
      <c r="E19" s="94"/>
      <c r="F19" s="623"/>
      <c r="G19" s="624"/>
      <c r="H19" s="624"/>
      <c r="I19" s="958">
        <f t="shared" si="1"/>
        <v>0</v>
      </c>
      <c r="J19" s="623"/>
      <c r="K19" s="623"/>
      <c r="L19" s="959">
        <f t="shared" si="2"/>
        <v>0</v>
      </c>
      <c r="M19" s="960">
        <f t="shared" si="3"/>
        <v>0</v>
      </c>
      <c r="N19" s="961">
        <f t="shared" si="4"/>
        <v>0</v>
      </c>
      <c r="O19" s="673"/>
    </row>
    <row r="20" spans="1:15" ht="13.5" customHeight="1">
      <c r="A20" s="146">
        <f t="shared" si="0"/>
        <v>12</v>
      </c>
      <c r="B20" s="622"/>
      <c r="C20" s="96"/>
      <c r="D20" s="97"/>
      <c r="E20" s="96"/>
      <c r="F20" s="625"/>
      <c r="G20" s="626"/>
      <c r="H20" s="626"/>
      <c r="I20" s="958">
        <f t="shared" si="1"/>
        <v>0</v>
      </c>
      <c r="J20" s="625"/>
      <c r="K20" s="625"/>
      <c r="L20" s="959">
        <f t="shared" si="2"/>
        <v>0</v>
      </c>
      <c r="M20" s="960">
        <f t="shared" si="3"/>
        <v>0</v>
      </c>
      <c r="N20" s="961">
        <f t="shared" si="4"/>
        <v>0</v>
      </c>
      <c r="O20" s="673"/>
    </row>
    <row r="21" spans="1:15" ht="13.5" customHeight="1">
      <c r="A21" s="146">
        <f t="shared" si="0"/>
        <v>13</v>
      </c>
      <c r="B21" s="622"/>
      <c r="C21" s="96"/>
      <c r="D21" s="97"/>
      <c r="E21" s="96"/>
      <c r="F21" s="625"/>
      <c r="G21" s="626"/>
      <c r="H21" s="626"/>
      <c r="I21" s="958">
        <f t="shared" si="1"/>
        <v>0</v>
      </c>
      <c r="J21" s="625"/>
      <c r="K21" s="625"/>
      <c r="L21" s="959">
        <f t="shared" si="2"/>
        <v>0</v>
      </c>
      <c r="M21" s="960">
        <f t="shared" si="3"/>
        <v>0</v>
      </c>
      <c r="N21" s="961">
        <f t="shared" si="4"/>
        <v>0</v>
      </c>
      <c r="O21" s="673"/>
    </row>
    <row r="22" spans="1:15" ht="13.5" customHeight="1">
      <c r="A22" s="146">
        <f t="shared" si="0"/>
        <v>14</v>
      </c>
      <c r="B22" s="622"/>
      <c r="C22" s="96"/>
      <c r="D22" s="97"/>
      <c r="E22" s="96"/>
      <c r="F22" s="625"/>
      <c r="G22" s="626"/>
      <c r="H22" s="626"/>
      <c r="I22" s="958">
        <f t="shared" si="1"/>
        <v>0</v>
      </c>
      <c r="J22" s="625"/>
      <c r="K22" s="625"/>
      <c r="L22" s="959">
        <f t="shared" si="2"/>
        <v>0</v>
      </c>
      <c r="M22" s="960">
        <f t="shared" si="3"/>
        <v>0</v>
      </c>
      <c r="N22" s="961">
        <f t="shared" si="4"/>
        <v>0</v>
      </c>
      <c r="O22" s="673"/>
    </row>
    <row r="23" spans="1:15" ht="13.5" customHeight="1">
      <c r="A23" s="146">
        <f t="shared" si="0"/>
        <v>15</v>
      </c>
      <c r="B23" s="622"/>
      <c r="C23" s="96"/>
      <c r="D23" s="97"/>
      <c r="E23" s="96"/>
      <c r="F23" s="625"/>
      <c r="G23" s="626"/>
      <c r="H23" s="626"/>
      <c r="I23" s="958">
        <f t="shared" si="1"/>
        <v>0</v>
      </c>
      <c r="J23" s="625"/>
      <c r="K23" s="625"/>
      <c r="L23" s="959">
        <f>J23+K23</f>
        <v>0</v>
      </c>
      <c r="M23" s="960">
        <f>I23-C23</f>
        <v>0</v>
      </c>
      <c r="N23" s="961">
        <f>L23-D23</f>
        <v>0</v>
      </c>
      <c r="O23" s="673"/>
    </row>
    <row r="24" spans="1:15" ht="13.5" customHeight="1" thickBot="1">
      <c r="A24" s="621">
        <f t="shared" si="0"/>
        <v>16</v>
      </c>
      <c r="B24" s="622"/>
      <c r="C24" s="96"/>
      <c r="D24" s="97"/>
      <c r="E24" s="96"/>
      <c r="F24" s="625"/>
      <c r="G24" s="626"/>
      <c r="H24" s="626"/>
      <c r="I24" s="958">
        <f t="shared" si="1"/>
        <v>0</v>
      </c>
      <c r="J24" s="625"/>
      <c r="K24" s="625"/>
      <c r="L24" s="959">
        <f>J24+K24</f>
        <v>0</v>
      </c>
      <c r="M24" s="960">
        <f>I24-C24</f>
        <v>0</v>
      </c>
      <c r="N24" s="961">
        <f>L24-D24</f>
        <v>0</v>
      </c>
      <c r="O24" s="673"/>
    </row>
    <row r="25" spans="1:15" ht="12.75" customHeight="1" thickBot="1">
      <c r="A25" s="627">
        <f>A24+1</f>
        <v>17</v>
      </c>
      <c r="B25" s="628" t="s">
        <v>498</v>
      </c>
      <c r="C25" s="954">
        <f aca="true" t="shared" si="5" ref="C25:N25">SUM(C9:C24)</f>
        <v>0</v>
      </c>
      <c r="D25" s="955">
        <f t="shared" si="5"/>
        <v>0</v>
      </c>
      <c r="E25" s="954">
        <f t="shared" si="5"/>
        <v>0</v>
      </c>
      <c r="F25" s="956">
        <f t="shared" si="5"/>
        <v>0</v>
      </c>
      <c r="G25" s="956">
        <f t="shared" si="5"/>
        <v>0</v>
      </c>
      <c r="H25" s="956">
        <f t="shared" si="5"/>
        <v>0</v>
      </c>
      <c r="I25" s="956">
        <f t="shared" si="5"/>
        <v>0</v>
      </c>
      <c r="J25" s="956">
        <f t="shared" si="5"/>
        <v>0</v>
      </c>
      <c r="K25" s="956">
        <f t="shared" si="5"/>
        <v>0</v>
      </c>
      <c r="L25" s="956">
        <f t="shared" si="5"/>
        <v>0</v>
      </c>
      <c r="M25" s="954">
        <f t="shared" si="5"/>
        <v>0</v>
      </c>
      <c r="N25" s="957">
        <f t="shared" si="5"/>
        <v>0</v>
      </c>
      <c r="O25" s="633"/>
    </row>
    <row r="26" spans="1:12" ht="3" customHeight="1">
      <c r="A26" s="8"/>
      <c r="B26" s="8"/>
      <c r="C26" s="8"/>
      <c r="D26" s="620"/>
      <c r="E26" s="8"/>
      <c r="F26" s="8"/>
      <c r="G26" s="8"/>
      <c r="H26" s="8"/>
      <c r="I26" s="8"/>
      <c r="J26" s="8"/>
      <c r="K26" s="8"/>
      <c r="L26" s="8"/>
    </row>
    <row r="27" spans="1:12" ht="13.5" customHeight="1">
      <c r="A27" s="8" t="s">
        <v>624</v>
      </c>
      <c r="B27" s="8"/>
      <c r="C27" s="8"/>
      <c r="D27" s="8"/>
      <c r="E27" s="8"/>
      <c r="F27" s="8"/>
      <c r="G27" s="8"/>
      <c r="H27" s="8"/>
      <c r="I27" s="8"/>
      <c r="J27" s="8"/>
      <c r="K27" s="8"/>
      <c r="L27" s="8"/>
    </row>
    <row r="28" spans="1:12" ht="13.5" customHeight="1">
      <c r="A28" s="8" t="s">
        <v>846</v>
      </c>
      <c r="B28" s="8"/>
      <c r="C28" s="8"/>
      <c r="D28" s="8"/>
      <c r="E28" s="8"/>
      <c r="F28" s="8"/>
      <c r="G28" s="8"/>
      <c r="H28" s="8"/>
      <c r="I28" s="8"/>
      <c r="J28" s="8"/>
      <c r="K28" s="8"/>
      <c r="L28" s="8"/>
    </row>
    <row r="29" spans="1:12" ht="13.5" customHeight="1">
      <c r="A29" s="8" t="s">
        <v>1095</v>
      </c>
      <c r="B29" s="8"/>
      <c r="C29" s="8"/>
      <c r="D29" s="8"/>
      <c r="E29" s="8"/>
      <c r="F29" s="8"/>
      <c r="G29" s="8"/>
      <c r="H29" s="8"/>
      <c r="I29" s="8"/>
      <c r="J29" s="8"/>
      <c r="K29" s="8"/>
      <c r="L29" s="8"/>
    </row>
    <row r="30" spans="1:12" ht="13.5" customHeight="1">
      <c r="A30" s="8" t="s">
        <v>848</v>
      </c>
      <c r="B30" s="125"/>
      <c r="C30" s="125"/>
      <c r="D30" s="125"/>
      <c r="E30" s="125"/>
      <c r="F30" s="125"/>
      <c r="G30" s="125"/>
      <c r="H30" s="125"/>
      <c r="I30" s="125"/>
      <c r="J30" s="125"/>
      <c r="K30" s="125"/>
      <c r="L30" s="125"/>
    </row>
    <row r="31" spans="1:15" ht="6" customHeight="1">
      <c r="A31" s="15"/>
      <c r="B31" s="11"/>
      <c r="C31" s="11"/>
      <c r="D31" s="11"/>
      <c r="E31" s="11"/>
      <c r="F31" s="11"/>
      <c r="G31" s="11"/>
      <c r="H31" s="11"/>
      <c r="I31" s="11"/>
      <c r="J31" s="11"/>
      <c r="K31" s="11"/>
      <c r="L31" s="11"/>
      <c r="N31" s="12"/>
      <c r="O31" s="12"/>
    </row>
    <row r="32" spans="1:14" s="3" customFormat="1" ht="18" customHeight="1">
      <c r="A32" s="1022" t="s">
        <v>766</v>
      </c>
      <c r="B32" s="8"/>
      <c r="C32" s="8"/>
      <c r="D32" s="8"/>
      <c r="E32" s="8"/>
      <c r="F32" s="8"/>
      <c r="G32" s="8"/>
      <c r="H32" s="8"/>
      <c r="I32" s="8"/>
      <c r="J32" s="8"/>
      <c r="K32" s="8"/>
      <c r="L32" s="2"/>
      <c r="N32" s="14" t="s">
        <v>572</v>
      </c>
    </row>
    <row r="33" spans="1:13" s="3" customFormat="1" ht="4.5" customHeight="1" thickBot="1">
      <c r="A33" s="8"/>
      <c r="B33" s="8"/>
      <c r="C33" s="8"/>
      <c r="D33" s="8"/>
      <c r="E33" s="8"/>
      <c r="F33" s="8"/>
      <c r="G33" s="8"/>
      <c r="H33" s="8"/>
      <c r="I33" s="8"/>
      <c r="J33" s="8"/>
      <c r="L33" s="2"/>
      <c r="M33" s="14"/>
    </row>
    <row r="34" spans="1:15" s="3" customFormat="1" ht="19.5" customHeight="1">
      <c r="A34" s="1588" t="s">
        <v>472</v>
      </c>
      <c r="B34" s="1591" t="s">
        <v>849</v>
      </c>
      <c r="C34" s="1594" t="s">
        <v>1039</v>
      </c>
      <c r="D34" s="1595"/>
      <c r="E34" s="1596" t="s">
        <v>1040</v>
      </c>
      <c r="F34" s="1597"/>
      <c r="G34" s="1597"/>
      <c r="H34" s="1597"/>
      <c r="I34" s="1597"/>
      <c r="J34" s="1597"/>
      <c r="K34" s="1597"/>
      <c r="L34" s="1598"/>
      <c r="M34" s="1599" t="s">
        <v>632</v>
      </c>
      <c r="N34" s="1600"/>
      <c r="O34" s="672"/>
    </row>
    <row r="35" spans="1:15" s="3" customFormat="1" ht="19.5" customHeight="1">
      <c r="A35" s="1589"/>
      <c r="B35" s="1592"/>
      <c r="C35" s="1584" t="s">
        <v>573</v>
      </c>
      <c r="D35" s="1586" t="s">
        <v>574</v>
      </c>
      <c r="E35" s="1601" t="s">
        <v>1041</v>
      </c>
      <c r="F35" s="1602"/>
      <c r="G35" s="1602"/>
      <c r="H35" s="1602"/>
      <c r="I35" s="1602"/>
      <c r="J35" s="1603" t="s">
        <v>1042</v>
      </c>
      <c r="K35" s="1603"/>
      <c r="L35" s="1603"/>
      <c r="M35" s="1584" t="s">
        <v>573</v>
      </c>
      <c r="N35" s="1586" t="s">
        <v>574</v>
      </c>
      <c r="O35" s="672"/>
    </row>
    <row r="36" spans="1:15" s="3" customFormat="1" ht="39.75" customHeight="1">
      <c r="A36" s="1589"/>
      <c r="B36" s="1593"/>
      <c r="C36" s="1585"/>
      <c r="D36" s="1587"/>
      <c r="E36" s="152" t="s">
        <v>575</v>
      </c>
      <c r="F36" s="153" t="s">
        <v>465</v>
      </c>
      <c r="G36" s="154" t="s">
        <v>783</v>
      </c>
      <c r="H36" s="153" t="s">
        <v>578</v>
      </c>
      <c r="I36" s="153" t="s">
        <v>512</v>
      </c>
      <c r="J36" s="153" t="s">
        <v>577</v>
      </c>
      <c r="K36" s="153" t="s">
        <v>475</v>
      </c>
      <c r="L36" s="155" t="s">
        <v>512</v>
      </c>
      <c r="M36" s="1585"/>
      <c r="N36" s="1587"/>
      <c r="O36" s="672"/>
    </row>
    <row r="37" spans="1:15" s="4" customFormat="1" ht="13.5" customHeight="1" thickBot="1">
      <c r="A37" s="1590"/>
      <c r="B37" s="147" t="s">
        <v>552</v>
      </c>
      <c r="C37" s="148" t="s">
        <v>553</v>
      </c>
      <c r="D37" s="147" t="s">
        <v>554</v>
      </c>
      <c r="E37" s="148" t="s">
        <v>555</v>
      </c>
      <c r="F37" s="149" t="s">
        <v>556</v>
      </c>
      <c r="G37" s="150" t="s">
        <v>557</v>
      </c>
      <c r="H37" s="150" t="s">
        <v>558</v>
      </c>
      <c r="I37" s="149" t="s">
        <v>559</v>
      </c>
      <c r="J37" s="149" t="s">
        <v>560</v>
      </c>
      <c r="K37" s="149" t="s">
        <v>561</v>
      </c>
      <c r="L37" s="151" t="s">
        <v>598</v>
      </c>
      <c r="M37" s="148" t="s">
        <v>633</v>
      </c>
      <c r="N37" s="147" t="s">
        <v>634</v>
      </c>
      <c r="O37" s="669"/>
    </row>
    <row r="38" spans="1:15" s="4" customFormat="1" ht="13.5" customHeight="1">
      <c r="A38" s="146">
        <v>1</v>
      </c>
      <c r="B38" s="629"/>
      <c r="C38" s="94"/>
      <c r="D38" s="95"/>
      <c r="E38" s="94"/>
      <c r="F38" s="623"/>
      <c r="G38" s="624"/>
      <c r="H38" s="624"/>
      <c r="I38" s="958">
        <f aca="true" t="shared" si="6" ref="I38:I44">+E38+F38+G38+H38</f>
        <v>0</v>
      </c>
      <c r="J38" s="623"/>
      <c r="K38" s="623"/>
      <c r="L38" s="959">
        <f aca="true" t="shared" si="7" ref="L38:L44">J38+K38</f>
        <v>0</v>
      </c>
      <c r="M38" s="960">
        <f aca="true" t="shared" si="8" ref="M38:M44">I38-C38</f>
        <v>0</v>
      </c>
      <c r="N38" s="961">
        <f aca="true" t="shared" si="9" ref="N38:N44">L38-D38</f>
        <v>0</v>
      </c>
      <c r="O38" s="673"/>
    </row>
    <row r="39" spans="1:15" s="4" customFormat="1" ht="13.5" customHeight="1">
      <c r="A39" s="146">
        <f>A38+1</f>
        <v>2</v>
      </c>
      <c r="B39" s="629"/>
      <c r="C39" s="94"/>
      <c r="D39" s="95"/>
      <c r="E39" s="94"/>
      <c r="F39" s="623"/>
      <c r="G39" s="624"/>
      <c r="H39" s="624"/>
      <c r="I39" s="958">
        <f t="shared" si="6"/>
        <v>0</v>
      </c>
      <c r="J39" s="623"/>
      <c r="K39" s="623"/>
      <c r="L39" s="959">
        <f t="shared" si="7"/>
        <v>0</v>
      </c>
      <c r="M39" s="960">
        <f t="shared" si="8"/>
        <v>0</v>
      </c>
      <c r="N39" s="961">
        <f t="shared" si="9"/>
        <v>0</v>
      </c>
      <c r="O39" s="673"/>
    </row>
    <row r="40" spans="1:15" s="4" customFormat="1" ht="13.5" customHeight="1">
      <c r="A40" s="146">
        <f aca="true" t="shared" si="10" ref="A40:A63">A39+1</f>
        <v>3</v>
      </c>
      <c r="B40" s="629"/>
      <c r="C40" s="94"/>
      <c r="D40" s="95"/>
      <c r="E40" s="94"/>
      <c r="F40" s="623"/>
      <c r="G40" s="624"/>
      <c r="H40" s="624"/>
      <c r="I40" s="958">
        <f t="shared" si="6"/>
        <v>0</v>
      </c>
      <c r="J40" s="623"/>
      <c r="K40" s="623"/>
      <c r="L40" s="959">
        <f t="shared" si="7"/>
        <v>0</v>
      </c>
      <c r="M40" s="960">
        <f t="shared" si="8"/>
        <v>0</v>
      </c>
      <c r="N40" s="961">
        <f t="shared" si="9"/>
        <v>0</v>
      </c>
      <c r="O40" s="673"/>
    </row>
    <row r="41" spans="1:15" s="4" customFormat="1" ht="13.5" customHeight="1">
      <c r="A41" s="146">
        <f t="shared" si="10"/>
        <v>4</v>
      </c>
      <c r="B41" s="629"/>
      <c r="C41" s="94"/>
      <c r="D41" s="95"/>
      <c r="E41" s="94"/>
      <c r="F41" s="623"/>
      <c r="G41" s="624"/>
      <c r="H41" s="624"/>
      <c r="I41" s="958">
        <f t="shared" si="6"/>
        <v>0</v>
      </c>
      <c r="J41" s="623"/>
      <c r="K41" s="623"/>
      <c r="L41" s="959">
        <f t="shared" si="7"/>
        <v>0</v>
      </c>
      <c r="M41" s="960">
        <f t="shared" si="8"/>
        <v>0</v>
      </c>
      <c r="N41" s="961">
        <f t="shared" si="9"/>
        <v>0</v>
      </c>
      <c r="O41" s="673"/>
    </row>
    <row r="42" spans="1:15" s="4" customFormat="1" ht="13.5" customHeight="1">
      <c r="A42" s="146">
        <f t="shared" si="10"/>
        <v>5</v>
      </c>
      <c r="B42" s="629"/>
      <c r="C42" s="94"/>
      <c r="D42" s="95"/>
      <c r="E42" s="94"/>
      <c r="F42" s="623"/>
      <c r="G42" s="624"/>
      <c r="H42" s="624"/>
      <c r="I42" s="958">
        <f t="shared" si="6"/>
        <v>0</v>
      </c>
      <c r="J42" s="623"/>
      <c r="K42" s="623"/>
      <c r="L42" s="959">
        <f t="shared" si="7"/>
        <v>0</v>
      </c>
      <c r="M42" s="960">
        <f t="shared" si="8"/>
        <v>0</v>
      </c>
      <c r="N42" s="961">
        <f t="shared" si="9"/>
        <v>0</v>
      </c>
      <c r="O42" s="673"/>
    </row>
    <row r="43" spans="1:15" s="4" customFormat="1" ht="13.5" customHeight="1">
      <c r="A43" s="146">
        <f t="shared" si="10"/>
        <v>6</v>
      </c>
      <c r="B43" s="629"/>
      <c r="C43" s="94"/>
      <c r="D43" s="95"/>
      <c r="E43" s="94"/>
      <c r="F43" s="623"/>
      <c r="G43" s="624"/>
      <c r="H43" s="624"/>
      <c r="I43" s="958">
        <f t="shared" si="6"/>
        <v>0</v>
      </c>
      <c r="J43" s="623"/>
      <c r="K43" s="623"/>
      <c r="L43" s="959">
        <f t="shared" si="7"/>
        <v>0</v>
      </c>
      <c r="M43" s="960">
        <f t="shared" si="8"/>
        <v>0</v>
      </c>
      <c r="N43" s="961">
        <f t="shared" si="9"/>
        <v>0</v>
      </c>
      <c r="O43" s="673"/>
    </row>
    <row r="44" spans="1:15" s="4" customFormat="1" ht="13.5" customHeight="1">
      <c r="A44" s="146">
        <f t="shared" si="10"/>
        <v>7</v>
      </c>
      <c r="B44" s="629"/>
      <c r="C44" s="94"/>
      <c r="D44" s="95"/>
      <c r="E44" s="94"/>
      <c r="F44" s="623"/>
      <c r="G44" s="624"/>
      <c r="H44" s="624"/>
      <c r="I44" s="958">
        <f t="shared" si="6"/>
        <v>0</v>
      </c>
      <c r="J44" s="623"/>
      <c r="K44" s="623"/>
      <c r="L44" s="959">
        <f t="shared" si="7"/>
        <v>0</v>
      </c>
      <c r="M44" s="960">
        <f t="shared" si="8"/>
        <v>0</v>
      </c>
      <c r="N44" s="961">
        <f t="shared" si="9"/>
        <v>0</v>
      </c>
      <c r="O44" s="673"/>
    </row>
    <row r="45" spans="1:15" s="3" customFormat="1" ht="13.5" customHeight="1">
      <c r="A45" s="146">
        <f t="shared" si="10"/>
        <v>8</v>
      </c>
      <c r="B45" s="629"/>
      <c r="C45" s="94"/>
      <c r="D45" s="95"/>
      <c r="E45" s="94"/>
      <c r="F45" s="623"/>
      <c r="G45" s="624"/>
      <c r="H45" s="624"/>
      <c r="I45" s="958">
        <f>+E45+F45+G45+H45</f>
        <v>0</v>
      </c>
      <c r="J45" s="623"/>
      <c r="K45" s="623"/>
      <c r="L45" s="959">
        <f>J45+K45</f>
        <v>0</v>
      </c>
      <c r="M45" s="960">
        <f>I45-C45</f>
        <v>0</v>
      </c>
      <c r="N45" s="961">
        <f>L45-D45</f>
        <v>0</v>
      </c>
      <c r="O45" s="673"/>
    </row>
    <row r="46" spans="1:15" s="3" customFormat="1" ht="13.5" customHeight="1">
      <c r="A46" s="146">
        <f t="shared" si="10"/>
        <v>9</v>
      </c>
      <c r="B46" s="629"/>
      <c r="C46" s="94"/>
      <c r="D46" s="95"/>
      <c r="E46" s="94"/>
      <c r="F46" s="623"/>
      <c r="G46" s="624"/>
      <c r="H46" s="624"/>
      <c r="I46" s="958">
        <f aca="true" t="shared" si="11" ref="I46:I62">+E46+F46+G46+H46</f>
        <v>0</v>
      </c>
      <c r="J46" s="623"/>
      <c r="K46" s="623"/>
      <c r="L46" s="959">
        <f aca="true" t="shared" si="12" ref="L46:L61">J46+K46</f>
        <v>0</v>
      </c>
      <c r="M46" s="960">
        <f aca="true" t="shared" si="13" ref="M46:M61">I46-C46</f>
        <v>0</v>
      </c>
      <c r="N46" s="961">
        <f aca="true" t="shared" si="14" ref="N46:N61">L46-D46</f>
        <v>0</v>
      </c>
      <c r="O46" s="673"/>
    </row>
    <row r="47" spans="1:15" s="3" customFormat="1" ht="13.5" customHeight="1">
      <c r="A47" s="146">
        <f t="shared" si="10"/>
        <v>10</v>
      </c>
      <c r="B47" s="629"/>
      <c r="C47" s="94"/>
      <c r="D47" s="95"/>
      <c r="E47" s="94"/>
      <c r="F47" s="623"/>
      <c r="G47" s="624"/>
      <c r="H47" s="624"/>
      <c r="I47" s="958">
        <f t="shared" si="11"/>
        <v>0</v>
      </c>
      <c r="J47" s="623"/>
      <c r="K47" s="623"/>
      <c r="L47" s="959">
        <f t="shared" si="12"/>
        <v>0</v>
      </c>
      <c r="M47" s="960">
        <f t="shared" si="13"/>
        <v>0</v>
      </c>
      <c r="N47" s="961">
        <f t="shared" si="14"/>
        <v>0</v>
      </c>
      <c r="O47" s="673"/>
    </row>
    <row r="48" spans="1:15" s="3" customFormat="1" ht="13.5" customHeight="1">
      <c r="A48" s="146">
        <f t="shared" si="10"/>
        <v>11</v>
      </c>
      <c r="B48" s="629"/>
      <c r="C48" s="94"/>
      <c r="D48" s="95"/>
      <c r="E48" s="94"/>
      <c r="F48" s="623"/>
      <c r="G48" s="624"/>
      <c r="H48" s="624"/>
      <c r="I48" s="958">
        <f t="shared" si="11"/>
        <v>0</v>
      </c>
      <c r="J48" s="623"/>
      <c r="K48" s="623"/>
      <c r="L48" s="959">
        <f t="shared" si="12"/>
        <v>0</v>
      </c>
      <c r="M48" s="960">
        <f t="shared" si="13"/>
        <v>0</v>
      </c>
      <c r="N48" s="961">
        <f t="shared" si="14"/>
        <v>0</v>
      </c>
      <c r="O48" s="673"/>
    </row>
    <row r="49" spans="1:15" s="3" customFormat="1" ht="13.5" customHeight="1">
      <c r="A49" s="146">
        <f t="shared" si="10"/>
        <v>12</v>
      </c>
      <c r="B49" s="629"/>
      <c r="C49" s="94"/>
      <c r="D49" s="95"/>
      <c r="E49" s="94"/>
      <c r="F49" s="623"/>
      <c r="G49" s="624"/>
      <c r="H49" s="624"/>
      <c r="I49" s="958">
        <f t="shared" si="11"/>
        <v>0</v>
      </c>
      <c r="J49" s="623"/>
      <c r="K49" s="623"/>
      <c r="L49" s="959">
        <f t="shared" si="12"/>
        <v>0</v>
      </c>
      <c r="M49" s="960">
        <f t="shared" si="13"/>
        <v>0</v>
      </c>
      <c r="N49" s="961">
        <f t="shared" si="14"/>
        <v>0</v>
      </c>
      <c r="O49" s="673"/>
    </row>
    <row r="50" spans="1:15" s="3" customFormat="1" ht="13.5" customHeight="1">
      <c r="A50" s="146">
        <f t="shared" si="10"/>
        <v>13</v>
      </c>
      <c r="B50" s="629"/>
      <c r="C50" s="94"/>
      <c r="D50" s="95"/>
      <c r="E50" s="94"/>
      <c r="F50" s="623"/>
      <c r="G50" s="624"/>
      <c r="H50" s="624"/>
      <c r="I50" s="958">
        <f t="shared" si="11"/>
        <v>0</v>
      </c>
      <c r="J50" s="623"/>
      <c r="K50" s="623"/>
      <c r="L50" s="959">
        <f t="shared" si="12"/>
        <v>0</v>
      </c>
      <c r="M50" s="960">
        <f t="shared" si="13"/>
        <v>0</v>
      </c>
      <c r="N50" s="961">
        <f t="shared" si="14"/>
        <v>0</v>
      </c>
      <c r="O50" s="673"/>
    </row>
    <row r="51" spans="1:15" s="3" customFormat="1" ht="13.5" customHeight="1">
      <c r="A51" s="146">
        <f t="shared" si="10"/>
        <v>14</v>
      </c>
      <c r="B51" s="629"/>
      <c r="C51" s="94"/>
      <c r="D51" s="95"/>
      <c r="E51" s="94"/>
      <c r="F51" s="623"/>
      <c r="G51" s="624"/>
      <c r="H51" s="624"/>
      <c r="I51" s="958">
        <f t="shared" si="11"/>
        <v>0</v>
      </c>
      <c r="J51" s="623"/>
      <c r="K51" s="623"/>
      <c r="L51" s="959">
        <f t="shared" si="12"/>
        <v>0</v>
      </c>
      <c r="M51" s="960">
        <f t="shared" si="13"/>
        <v>0</v>
      </c>
      <c r="N51" s="961">
        <f t="shared" si="14"/>
        <v>0</v>
      </c>
      <c r="O51" s="673"/>
    </row>
    <row r="52" spans="1:15" s="3" customFormat="1" ht="13.5" customHeight="1">
      <c r="A52" s="146">
        <f t="shared" si="10"/>
        <v>15</v>
      </c>
      <c r="B52" s="629"/>
      <c r="C52" s="94"/>
      <c r="D52" s="95"/>
      <c r="E52" s="94"/>
      <c r="F52" s="623"/>
      <c r="G52" s="624"/>
      <c r="H52" s="624"/>
      <c r="I52" s="958">
        <f t="shared" si="11"/>
        <v>0</v>
      </c>
      <c r="J52" s="623"/>
      <c r="K52" s="623"/>
      <c r="L52" s="959">
        <f t="shared" si="12"/>
        <v>0</v>
      </c>
      <c r="M52" s="960">
        <f t="shared" si="13"/>
        <v>0</v>
      </c>
      <c r="N52" s="961">
        <f t="shared" si="14"/>
        <v>0</v>
      </c>
      <c r="O52" s="673"/>
    </row>
    <row r="53" spans="1:15" s="3" customFormat="1" ht="13.5" customHeight="1">
      <c r="A53" s="146">
        <f t="shared" si="10"/>
        <v>16</v>
      </c>
      <c r="B53" s="629"/>
      <c r="C53" s="94"/>
      <c r="D53" s="95"/>
      <c r="E53" s="94"/>
      <c r="F53" s="623"/>
      <c r="G53" s="624"/>
      <c r="H53" s="624"/>
      <c r="I53" s="958">
        <f t="shared" si="11"/>
        <v>0</v>
      </c>
      <c r="J53" s="623"/>
      <c r="K53" s="623"/>
      <c r="L53" s="959">
        <f t="shared" si="12"/>
        <v>0</v>
      </c>
      <c r="M53" s="960">
        <f t="shared" si="13"/>
        <v>0</v>
      </c>
      <c r="N53" s="961">
        <f t="shared" si="14"/>
        <v>0</v>
      </c>
      <c r="O53" s="673"/>
    </row>
    <row r="54" spans="1:15" s="3" customFormat="1" ht="13.5" customHeight="1">
      <c r="A54" s="146">
        <f t="shared" si="10"/>
        <v>17</v>
      </c>
      <c r="B54" s="629"/>
      <c r="C54" s="94"/>
      <c r="D54" s="95"/>
      <c r="E54" s="94"/>
      <c r="F54" s="623"/>
      <c r="G54" s="624"/>
      <c r="H54" s="624"/>
      <c r="I54" s="958">
        <f t="shared" si="11"/>
        <v>0</v>
      </c>
      <c r="J54" s="623"/>
      <c r="K54" s="623"/>
      <c r="L54" s="959">
        <f t="shared" si="12"/>
        <v>0</v>
      </c>
      <c r="M54" s="960">
        <f t="shared" si="13"/>
        <v>0</v>
      </c>
      <c r="N54" s="961">
        <f t="shared" si="14"/>
        <v>0</v>
      </c>
      <c r="O54" s="673"/>
    </row>
    <row r="55" spans="1:15" s="3" customFormat="1" ht="13.5" customHeight="1">
      <c r="A55" s="146">
        <f t="shared" si="10"/>
        <v>18</v>
      </c>
      <c r="B55" s="629"/>
      <c r="C55" s="94"/>
      <c r="D55" s="95"/>
      <c r="E55" s="94"/>
      <c r="F55" s="623"/>
      <c r="G55" s="624"/>
      <c r="H55" s="624"/>
      <c r="I55" s="958">
        <f t="shared" si="11"/>
        <v>0</v>
      </c>
      <c r="J55" s="623"/>
      <c r="K55" s="623"/>
      <c r="L55" s="959">
        <f t="shared" si="12"/>
        <v>0</v>
      </c>
      <c r="M55" s="960">
        <f t="shared" si="13"/>
        <v>0</v>
      </c>
      <c r="N55" s="961">
        <f t="shared" si="14"/>
        <v>0</v>
      </c>
      <c r="O55" s="673"/>
    </row>
    <row r="56" spans="1:15" s="3" customFormat="1" ht="13.5" customHeight="1">
      <c r="A56" s="146">
        <f t="shared" si="10"/>
        <v>19</v>
      </c>
      <c r="B56" s="629"/>
      <c r="C56" s="94"/>
      <c r="D56" s="95"/>
      <c r="E56" s="94"/>
      <c r="F56" s="623"/>
      <c r="G56" s="624"/>
      <c r="H56" s="624"/>
      <c r="I56" s="958">
        <f t="shared" si="11"/>
        <v>0</v>
      </c>
      <c r="J56" s="623"/>
      <c r="K56" s="623"/>
      <c r="L56" s="959">
        <f t="shared" si="12"/>
        <v>0</v>
      </c>
      <c r="M56" s="960">
        <f t="shared" si="13"/>
        <v>0</v>
      </c>
      <c r="N56" s="961">
        <f t="shared" si="14"/>
        <v>0</v>
      </c>
      <c r="O56" s="673"/>
    </row>
    <row r="57" spans="1:15" s="3" customFormat="1" ht="13.5" customHeight="1">
      <c r="A57" s="146">
        <f t="shared" si="10"/>
        <v>20</v>
      </c>
      <c r="B57" s="629"/>
      <c r="C57" s="94"/>
      <c r="D57" s="95"/>
      <c r="E57" s="94"/>
      <c r="F57" s="623"/>
      <c r="G57" s="624"/>
      <c r="H57" s="624"/>
      <c r="I57" s="958">
        <f t="shared" si="11"/>
        <v>0</v>
      </c>
      <c r="J57" s="623"/>
      <c r="K57" s="623"/>
      <c r="L57" s="959">
        <f t="shared" si="12"/>
        <v>0</v>
      </c>
      <c r="M57" s="960">
        <f>I57-C57</f>
        <v>0</v>
      </c>
      <c r="N57" s="961">
        <f t="shared" si="14"/>
        <v>0</v>
      </c>
      <c r="O57" s="673"/>
    </row>
    <row r="58" spans="1:15" s="3" customFormat="1" ht="13.5" customHeight="1">
      <c r="A58" s="146">
        <f t="shared" si="10"/>
        <v>21</v>
      </c>
      <c r="B58" s="629"/>
      <c r="C58" s="96"/>
      <c r="D58" s="97"/>
      <c r="E58" s="96"/>
      <c r="F58" s="625"/>
      <c r="G58" s="626"/>
      <c r="H58" s="626"/>
      <c r="I58" s="958">
        <f t="shared" si="11"/>
        <v>0</v>
      </c>
      <c r="J58" s="625"/>
      <c r="K58" s="625"/>
      <c r="L58" s="959">
        <f t="shared" si="12"/>
        <v>0</v>
      </c>
      <c r="M58" s="960">
        <f t="shared" si="13"/>
        <v>0</v>
      </c>
      <c r="N58" s="961">
        <f t="shared" si="14"/>
        <v>0</v>
      </c>
      <c r="O58" s="673"/>
    </row>
    <row r="59" spans="1:15" s="3" customFormat="1" ht="13.5" customHeight="1">
      <c r="A59" s="146">
        <f t="shared" si="10"/>
        <v>22</v>
      </c>
      <c r="B59" s="629"/>
      <c r="C59" s="96"/>
      <c r="D59" s="97"/>
      <c r="E59" s="96"/>
      <c r="F59" s="625"/>
      <c r="G59" s="626"/>
      <c r="H59" s="626"/>
      <c r="I59" s="958">
        <f t="shared" si="11"/>
        <v>0</v>
      </c>
      <c r="J59" s="625"/>
      <c r="K59" s="625"/>
      <c r="L59" s="959">
        <f t="shared" si="12"/>
        <v>0</v>
      </c>
      <c r="M59" s="960">
        <f t="shared" si="13"/>
        <v>0</v>
      </c>
      <c r="N59" s="961">
        <f t="shared" si="14"/>
        <v>0</v>
      </c>
      <c r="O59" s="673"/>
    </row>
    <row r="60" spans="1:15" s="3" customFormat="1" ht="13.5" customHeight="1">
      <c r="A60" s="146">
        <f t="shared" si="10"/>
        <v>23</v>
      </c>
      <c r="B60" s="629"/>
      <c r="C60" s="96"/>
      <c r="D60" s="97"/>
      <c r="E60" s="96"/>
      <c r="F60" s="625"/>
      <c r="G60" s="626"/>
      <c r="H60" s="626"/>
      <c r="I60" s="958">
        <f t="shared" si="11"/>
        <v>0</v>
      </c>
      <c r="J60" s="625"/>
      <c r="K60" s="625"/>
      <c r="L60" s="959">
        <f t="shared" si="12"/>
        <v>0</v>
      </c>
      <c r="M60" s="960">
        <f t="shared" si="13"/>
        <v>0</v>
      </c>
      <c r="N60" s="961">
        <f t="shared" si="14"/>
        <v>0</v>
      </c>
      <c r="O60" s="673"/>
    </row>
    <row r="61" spans="1:15" s="3" customFormat="1" ht="13.5" customHeight="1">
      <c r="A61" s="146">
        <f t="shared" si="10"/>
        <v>24</v>
      </c>
      <c r="B61" s="629"/>
      <c r="C61" s="96"/>
      <c r="D61" s="97"/>
      <c r="E61" s="96"/>
      <c r="F61" s="625"/>
      <c r="G61" s="626"/>
      <c r="H61" s="626"/>
      <c r="I61" s="958">
        <f t="shared" si="11"/>
        <v>0</v>
      </c>
      <c r="J61" s="625"/>
      <c r="K61" s="625"/>
      <c r="L61" s="959">
        <f t="shared" si="12"/>
        <v>0</v>
      </c>
      <c r="M61" s="960">
        <f t="shared" si="13"/>
        <v>0</v>
      </c>
      <c r="N61" s="961">
        <f t="shared" si="14"/>
        <v>0</v>
      </c>
      <c r="O61" s="673"/>
    </row>
    <row r="62" spans="1:15" s="3" customFormat="1" ht="13.5" customHeight="1" thickBot="1">
      <c r="A62" s="621">
        <f t="shared" si="10"/>
        <v>25</v>
      </c>
      <c r="B62" s="629"/>
      <c r="C62" s="96"/>
      <c r="D62" s="97"/>
      <c r="E62" s="96"/>
      <c r="F62" s="625"/>
      <c r="G62" s="626"/>
      <c r="H62" s="626"/>
      <c r="I62" s="958">
        <f t="shared" si="11"/>
        <v>0</v>
      </c>
      <c r="J62" s="625"/>
      <c r="K62" s="625"/>
      <c r="L62" s="959">
        <f>J62+K62</f>
        <v>0</v>
      </c>
      <c r="M62" s="960">
        <f>I62-C62</f>
        <v>0</v>
      </c>
      <c r="N62" s="961">
        <f>L62-D62</f>
        <v>0</v>
      </c>
      <c r="O62" s="673"/>
    </row>
    <row r="63" spans="1:15" s="3" customFormat="1" ht="12.75" customHeight="1" thickBot="1">
      <c r="A63" s="627">
        <f t="shared" si="10"/>
        <v>26</v>
      </c>
      <c r="B63" s="628" t="s">
        <v>498</v>
      </c>
      <c r="C63" s="954">
        <f>SUM(C38:C62)</f>
        <v>0</v>
      </c>
      <c r="D63" s="955">
        <f aca="true" t="shared" si="15" ref="D63:N63">SUM(D38:D62)</f>
        <v>0</v>
      </c>
      <c r="E63" s="954">
        <f t="shared" si="15"/>
        <v>0</v>
      </c>
      <c r="F63" s="956">
        <f t="shared" si="15"/>
        <v>0</v>
      </c>
      <c r="G63" s="956">
        <f t="shared" si="15"/>
        <v>0</v>
      </c>
      <c r="H63" s="956">
        <f t="shared" si="15"/>
        <v>0</v>
      </c>
      <c r="I63" s="956">
        <f t="shared" si="15"/>
        <v>0</v>
      </c>
      <c r="J63" s="956">
        <f t="shared" si="15"/>
        <v>0</v>
      </c>
      <c r="K63" s="956">
        <f t="shared" si="15"/>
        <v>0</v>
      </c>
      <c r="L63" s="956">
        <f t="shared" si="15"/>
        <v>0</v>
      </c>
      <c r="M63" s="954">
        <f t="shared" si="15"/>
        <v>0</v>
      </c>
      <c r="N63" s="957">
        <f t="shared" si="15"/>
        <v>0</v>
      </c>
      <c r="O63" s="633"/>
    </row>
    <row r="64" spans="1:15" s="3" customFormat="1" ht="3" customHeight="1">
      <c r="A64" s="8"/>
      <c r="B64" s="8"/>
      <c r="C64" s="630"/>
      <c r="D64" s="630"/>
      <c r="E64" s="630"/>
      <c r="F64" s="630"/>
      <c r="G64" s="630"/>
      <c r="H64" s="630"/>
      <c r="I64" s="630"/>
      <c r="J64" s="630"/>
      <c r="K64" s="630"/>
      <c r="L64" s="630"/>
      <c r="M64" s="630"/>
      <c r="N64" s="630"/>
      <c r="O64" s="630"/>
    </row>
    <row r="65" spans="1:15" s="3" customFormat="1" ht="12.75">
      <c r="A65" s="8" t="s">
        <v>624</v>
      </c>
      <c r="B65" s="8"/>
      <c r="C65" s="631"/>
      <c r="D65" s="631"/>
      <c r="E65" s="631"/>
      <c r="F65" s="631"/>
      <c r="G65" s="631"/>
      <c r="H65" s="631"/>
      <c r="I65" s="631"/>
      <c r="J65" s="631"/>
      <c r="K65" s="631"/>
      <c r="L65" s="631"/>
      <c r="M65" s="631"/>
      <c r="N65" s="632"/>
      <c r="O65" s="632"/>
    </row>
    <row r="66" spans="1:12" s="3" customFormat="1" ht="12.75">
      <c r="A66" s="8" t="s">
        <v>846</v>
      </c>
      <c r="B66" s="8"/>
      <c r="C66" s="8"/>
      <c r="D66" s="8"/>
      <c r="E66" s="8"/>
      <c r="F66" s="8"/>
      <c r="G66" s="8"/>
      <c r="H66" s="8"/>
      <c r="I66" s="8"/>
      <c r="J66" s="8"/>
      <c r="K66" s="8"/>
      <c r="L66" s="2"/>
    </row>
    <row r="67" spans="1:12" s="3" customFormat="1" ht="12.75">
      <c r="A67" s="8" t="s">
        <v>847</v>
      </c>
      <c r="B67" s="8"/>
      <c r="C67" s="8"/>
      <c r="D67" s="8"/>
      <c r="E67" s="8"/>
      <c r="F67" s="8"/>
      <c r="G67" s="8"/>
      <c r="H67" s="8"/>
      <c r="I67" s="8"/>
      <c r="J67" s="8"/>
      <c r="K67" s="8"/>
      <c r="L67" s="2"/>
    </row>
    <row r="68" spans="1:12" s="3" customFormat="1" ht="12.75">
      <c r="A68" s="8" t="s">
        <v>850</v>
      </c>
      <c r="B68" s="8"/>
      <c r="C68" s="8"/>
      <c r="D68" s="8"/>
      <c r="E68" s="8"/>
      <c r="F68" s="8"/>
      <c r="G68" s="8"/>
      <c r="H68" s="8"/>
      <c r="I68" s="8"/>
      <c r="J68" s="8"/>
      <c r="K68" s="8"/>
      <c r="L68" s="2"/>
    </row>
    <row r="69" spans="1:12" s="3" customFormat="1" ht="5.25" customHeight="1">
      <c r="A69" s="8"/>
      <c r="B69" s="8"/>
      <c r="C69" s="8"/>
      <c r="D69" s="8"/>
      <c r="E69" s="8"/>
      <c r="F69" s="8"/>
      <c r="G69" s="8"/>
      <c r="H69" s="8"/>
      <c r="I69" s="8"/>
      <c r="J69" s="8"/>
      <c r="K69" s="8"/>
      <c r="L69" s="2"/>
    </row>
    <row r="70" spans="1:15" s="3" customFormat="1" ht="12.75">
      <c r="A70" s="1024" t="s">
        <v>662</v>
      </c>
      <c r="B70" s="1025"/>
      <c r="C70" s="1025"/>
      <c r="D70" s="1025"/>
      <c r="E70" s="1025"/>
      <c r="F70" s="1025"/>
      <c r="G70" s="1025"/>
      <c r="H70" s="1025"/>
      <c r="I70" s="1025"/>
      <c r="J70" s="1025"/>
      <c r="K70" s="1025"/>
      <c r="L70" s="1026"/>
      <c r="M70" s="1027"/>
      <c r="N70" s="1028"/>
      <c r="O70" s="5"/>
    </row>
    <row r="71" spans="1:15" s="3" customFormat="1" ht="15">
      <c r="A71" s="1582" t="s">
        <v>698</v>
      </c>
      <c r="B71" s="1582"/>
      <c r="C71" s="1582"/>
      <c r="D71" s="1582"/>
      <c r="E71" s="1582"/>
      <c r="F71" s="1582"/>
      <c r="G71" s="1582"/>
      <c r="H71" s="1582"/>
      <c r="I71" s="1582"/>
      <c r="J71" s="1582"/>
      <c r="K71" s="1582"/>
      <c r="L71" s="1582"/>
      <c r="M71" s="1582"/>
      <c r="N71" s="1583"/>
      <c r="O71" s="5"/>
    </row>
    <row r="72" spans="1:15" s="3" customFormat="1" ht="17.25" customHeight="1">
      <c r="A72" s="1582" t="s">
        <v>699</v>
      </c>
      <c r="B72" s="1582"/>
      <c r="C72" s="1582"/>
      <c r="D72" s="1582"/>
      <c r="E72" s="1582"/>
      <c r="F72" s="1582"/>
      <c r="G72" s="1582"/>
      <c r="H72" s="1582"/>
      <c r="I72" s="1582"/>
      <c r="J72" s="1582"/>
      <c r="K72" s="1582"/>
      <c r="L72" s="1582"/>
      <c r="M72" s="1582"/>
      <c r="N72" s="1583"/>
      <c r="O72" s="5"/>
    </row>
  </sheetData>
  <sheetProtection insertRows="0" deleteRows="0"/>
  <mergeCells count="24">
    <mergeCell ref="M5:N5"/>
    <mergeCell ref="C6:C7"/>
    <mergeCell ref="D6:D7"/>
    <mergeCell ref="E6:I6"/>
    <mergeCell ref="J6:L6"/>
    <mergeCell ref="M6:M7"/>
    <mergeCell ref="E35:I35"/>
    <mergeCell ref="J35:L35"/>
    <mergeCell ref="A5:A8"/>
    <mergeCell ref="C5:D5"/>
    <mergeCell ref="E5:L5"/>
    <mergeCell ref="C35:C36"/>
    <mergeCell ref="D35:D36"/>
    <mergeCell ref="B5:B7"/>
    <mergeCell ref="A71:N71"/>
    <mergeCell ref="A72:N72"/>
    <mergeCell ref="M35:M36"/>
    <mergeCell ref="N35:N36"/>
    <mergeCell ref="N6:N7"/>
    <mergeCell ref="A34:A37"/>
    <mergeCell ref="B34:B36"/>
    <mergeCell ref="C34:D34"/>
    <mergeCell ref="E34:L34"/>
    <mergeCell ref="M34:N34"/>
  </mergeCells>
  <printOptions horizontalCentered="1"/>
  <pageMargins left="0" right="0" top="0.3937007874015748" bottom="0" header="0.2362204724409449" footer="0.15748031496062992"/>
  <pageSetup cellComments="asDisplayed" horizontalDpi="300" verticalDpi="300" orientation="landscape"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pane xSplit="7" ySplit="6" topLeftCell="H7" activePane="bottomRight" state="frozen"/>
      <selection pane="topLeft" activeCell="A1" sqref="A1:E1"/>
      <selection pane="topRight" activeCell="A1" sqref="A1:E1"/>
      <selection pane="bottomLeft" activeCell="A1" sqref="A1:E1"/>
      <selection pane="bottomRight" activeCell="O20" sqref="O20"/>
    </sheetView>
  </sheetViews>
  <sheetFormatPr defaultColWidth="9.140625" defaultRowHeight="15"/>
  <cols>
    <col min="1" max="1" width="3.57421875" style="7" customWidth="1"/>
    <col min="2" max="2" width="6.28125" style="7" customWidth="1"/>
    <col min="3" max="3" width="10.57421875" style="41" customWidth="1"/>
    <col min="4" max="5" width="12.28125" style="41" customWidth="1"/>
    <col min="6" max="6" width="6.140625" style="41" customWidth="1"/>
    <col min="7" max="7" width="8.421875" style="41" customWidth="1"/>
    <col min="8" max="11" width="12.28125" style="41" customWidth="1"/>
    <col min="12" max="12" width="10.00390625" style="7" bestFit="1" customWidth="1"/>
    <col min="13" max="13" width="1.421875" style="7" customWidth="1"/>
    <col min="14" max="16384" width="9.140625" style="7" customWidth="1"/>
  </cols>
  <sheetData>
    <row r="1" spans="1:13" ht="23.25" customHeight="1">
      <c r="A1" s="723" t="s">
        <v>861</v>
      </c>
      <c r="B1" s="6"/>
      <c r="C1" s="40"/>
      <c r="D1" s="40"/>
      <c r="E1" s="40"/>
      <c r="F1" s="40"/>
      <c r="G1" s="40"/>
      <c r="H1" s="40"/>
      <c r="I1" s="40"/>
      <c r="J1" s="40"/>
      <c r="K1" s="40"/>
      <c r="L1" s="6"/>
      <c r="M1" s="6"/>
    </row>
    <row r="2" spans="1:13" ht="13.5" thickBot="1">
      <c r="A2" s="6"/>
      <c r="B2" s="6"/>
      <c r="C2" s="40"/>
      <c r="D2" s="40"/>
      <c r="E2" s="40"/>
      <c r="F2" s="40"/>
      <c r="G2" s="40"/>
      <c r="H2" s="40"/>
      <c r="I2" s="40"/>
      <c r="J2" s="40"/>
      <c r="K2" s="40"/>
      <c r="L2" s="67" t="s">
        <v>493</v>
      </c>
      <c r="M2" s="6"/>
    </row>
    <row r="3" spans="1:13" ht="15" customHeight="1">
      <c r="A3" s="1607" t="s">
        <v>472</v>
      </c>
      <c r="B3" s="1604" t="s">
        <v>477</v>
      </c>
      <c r="C3" s="1604"/>
      <c r="D3" s="1604"/>
      <c r="E3" s="1604"/>
      <c r="F3" s="1604"/>
      <c r="G3" s="1604"/>
      <c r="H3" s="137" t="s">
        <v>645</v>
      </c>
      <c r="I3" s="1609" t="s">
        <v>479</v>
      </c>
      <c r="J3" s="1609"/>
      <c r="K3" s="131" t="s">
        <v>480</v>
      </c>
      <c r="L3" s="133" t="s">
        <v>478</v>
      </c>
      <c r="M3" s="6"/>
    </row>
    <row r="4" spans="1:13" ht="26.25" customHeight="1">
      <c r="A4" s="1608"/>
      <c r="B4" s="1605"/>
      <c r="C4" s="1605"/>
      <c r="D4" s="1605"/>
      <c r="E4" s="1605"/>
      <c r="F4" s="1605"/>
      <c r="G4" s="1605"/>
      <c r="H4" s="138" t="s">
        <v>481</v>
      </c>
      <c r="I4" s="84" t="s">
        <v>646</v>
      </c>
      <c r="J4" s="429" t="s">
        <v>10</v>
      </c>
      <c r="K4" s="132" t="s">
        <v>482</v>
      </c>
      <c r="L4" s="134" t="s">
        <v>647</v>
      </c>
      <c r="M4" s="6"/>
    </row>
    <row r="5" spans="1:13" ht="15.75" customHeight="1">
      <c r="A5" s="189"/>
      <c r="B5" s="1606"/>
      <c r="C5" s="1606"/>
      <c r="D5" s="1606"/>
      <c r="E5" s="1606"/>
      <c r="F5" s="1606"/>
      <c r="G5" s="1606"/>
      <c r="H5" s="139" t="s">
        <v>552</v>
      </c>
      <c r="I5" s="85" t="s">
        <v>553</v>
      </c>
      <c r="J5" s="85" t="s">
        <v>554</v>
      </c>
      <c r="K5" s="85" t="s">
        <v>555</v>
      </c>
      <c r="L5" s="86" t="s">
        <v>648</v>
      </c>
      <c r="M5" s="6"/>
    </row>
    <row r="6" spans="1:13" ht="12.75">
      <c r="A6" s="724">
        <v>1</v>
      </c>
      <c r="B6" s="725" t="s">
        <v>649</v>
      </c>
      <c r="C6" s="726"/>
      <c r="D6" s="726"/>
      <c r="E6" s="726"/>
      <c r="F6" s="726"/>
      <c r="G6" s="727"/>
      <c r="H6" s="962">
        <f>SUM(H7:H11)+H14+H15</f>
        <v>101754.0887</v>
      </c>
      <c r="I6" s="963">
        <f>SUM(I7:I11)+I14+I15</f>
        <v>56806.90293</v>
      </c>
      <c r="J6" s="963">
        <f>SUM(J7:J11)+J14+J15</f>
        <v>121.731</v>
      </c>
      <c r="K6" s="963">
        <f>SUM(K7:K11)+K14+K15</f>
        <v>32736.757100000003</v>
      </c>
      <c r="L6" s="964">
        <f>SUM(L7:L11)+L14+L15</f>
        <v>125824.23453</v>
      </c>
      <c r="M6" s="6"/>
    </row>
    <row r="7" spans="1:13" ht="12.75">
      <c r="A7" s="190">
        <f aca="true" t="shared" si="0" ref="A7:A15">A6+1</f>
        <v>2</v>
      </c>
      <c r="B7" s="145" t="s">
        <v>474</v>
      </c>
      <c r="C7" s="87" t="s">
        <v>483</v>
      </c>
      <c r="D7" s="88"/>
      <c r="E7" s="88"/>
      <c r="F7" s="88"/>
      <c r="G7" s="142"/>
      <c r="H7" s="965">
        <f>'11.a'!C3</f>
        <v>3436.172</v>
      </c>
      <c r="I7" s="966">
        <f>'11.a'!C8</f>
        <v>0</v>
      </c>
      <c r="J7" s="966">
        <f>'11.a'!C4</f>
        <v>0</v>
      </c>
      <c r="K7" s="966">
        <f>'11.a'!C14</f>
        <v>0</v>
      </c>
      <c r="L7" s="967">
        <f>H7+I7-K7</f>
        <v>3436.172</v>
      </c>
      <c r="M7" s="6"/>
    </row>
    <row r="8" spans="1:13" ht="12.75">
      <c r="A8" s="191">
        <f t="shared" si="0"/>
        <v>3</v>
      </c>
      <c r="B8" s="140"/>
      <c r="C8" s="89" t="s">
        <v>484</v>
      </c>
      <c r="D8" s="90"/>
      <c r="E8" s="90"/>
      <c r="F8" s="90"/>
      <c r="G8" s="143"/>
      <c r="H8" s="968">
        <f>'11.b'!C3</f>
        <v>7503.95093</v>
      </c>
      <c r="I8" s="969">
        <f>'11.b'!C14</f>
        <v>8680.33301</v>
      </c>
      <c r="J8" s="970">
        <f>'11.b'!C5</f>
        <v>121.731</v>
      </c>
      <c r="K8" s="969">
        <f>'11.b'!C25</f>
        <v>3266.8907</v>
      </c>
      <c r="L8" s="971">
        <f aca="true" t="shared" si="1" ref="L8:L15">H8+I8-K8</f>
        <v>12917.393240000001</v>
      </c>
      <c r="M8" s="6"/>
    </row>
    <row r="9" spans="1:13" ht="12.75">
      <c r="A9" s="191">
        <f t="shared" si="0"/>
        <v>4</v>
      </c>
      <c r="B9" s="140"/>
      <c r="C9" s="89" t="s">
        <v>485</v>
      </c>
      <c r="D9" s="90"/>
      <c r="E9" s="90"/>
      <c r="F9" s="90"/>
      <c r="G9" s="143"/>
      <c r="H9" s="968">
        <f>'11.c'!C3</f>
        <v>3702.57339</v>
      </c>
      <c r="I9" s="969">
        <f>'11.c'!C7</f>
        <v>12222.41687</v>
      </c>
      <c r="J9" s="972">
        <v>0</v>
      </c>
      <c r="K9" s="969">
        <f>'11.c'!C8</f>
        <v>10306.272</v>
      </c>
      <c r="L9" s="971">
        <f>H9+I9-K9</f>
        <v>5618.718259999998</v>
      </c>
      <c r="M9" s="6"/>
    </row>
    <row r="10" spans="1:12" ht="12.75">
      <c r="A10" s="191">
        <f t="shared" si="0"/>
        <v>5</v>
      </c>
      <c r="B10" s="140"/>
      <c r="C10" s="89" t="s">
        <v>486</v>
      </c>
      <c r="D10" s="90"/>
      <c r="E10" s="90"/>
      <c r="F10" s="90"/>
      <c r="G10" s="143"/>
      <c r="H10" s="968">
        <f>'11.d'!C3</f>
        <v>100</v>
      </c>
      <c r="I10" s="969">
        <f>'11.d'!C9</f>
        <v>0</v>
      </c>
      <c r="J10" s="966">
        <f>'11.d'!C4</f>
        <v>0</v>
      </c>
      <c r="K10" s="969">
        <f>'11.d'!C15</f>
        <v>0</v>
      </c>
      <c r="L10" s="971">
        <f t="shared" si="1"/>
        <v>100</v>
      </c>
    </row>
    <row r="11" spans="1:12" ht="12.75">
      <c r="A11" s="191">
        <f t="shared" si="0"/>
        <v>6</v>
      </c>
      <c r="B11" s="140"/>
      <c r="C11" s="89" t="s">
        <v>487</v>
      </c>
      <c r="D11" s="90"/>
      <c r="E11" s="90"/>
      <c r="F11" s="90"/>
      <c r="G11" s="143"/>
      <c r="H11" s="968">
        <f>'11.e'!F8</f>
        <v>3897.0601300000003</v>
      </c>
      <c r="I11" s="969">
        <f>'11.e'!F13</f>
        <v>6611.275890000001</v>
      </c>
      <c r="J11" s="972">
        <v>0</v>
      </c>
      <c r="K11" s="969">
        <f>'11.e'!F18</f>
        <v>3353.31595</v>
      </c>
      <c r="L11" s="971">
        <f t="shared" si="1"/>
        <v>7155.0200700000005</v>
      </c>
    </row>
    <row r="12" spans="1:12" ht="12.75">
      <c r="A12" s="191" t="s">
        <v>650</v>
      </c>
      <c r="B12" s="140"/>
      <c r="C12" s="89" t="s">
        <v>490</v>
      </c>
      <c r="D12" s="90" t="s">
        <v>491</v>
      </c>
      <c r="E12" s="90"/>
      <c r="F12" s="90"/>
      <c r="G12" s="143"/>
      <c r="H12" s="968">
        <f>'11.e'!F6</f>
        <v>1567.18579</v>
      </c>
      <c r="I12" s="969">
        <f>'11.e'!F11</f>
        <v>2306.59943</v>
      </c>
      <c r="J12" s="972">
        <v>0</v>
      </c>
      <c r="K12" s="969">
        <f>'11.e'!F16</f>
        <v>1567.18579</v>
      </c>
      <c r="L12" s="971">
        <f t="shared" si="1"/>
        <v>2306.59943</v>
      </c>
    </row>
    <row r="13" spans="1:12" ht="12.75">
      <c r="A13" s="191" t="s">
        <v>651</v>
      </c>
      <c r="B13" s="140"/>
      <c r="C13" s="89"/>
      <c r="D13" s="90" t="s">
        <v>492</v>
      </c>
      <c r="E13" s="90"/>
      <c r="F13" s="90"/>
      <c r="G13" s="143"/>
      <c r="H13" s="968">
        <f>'11.e'!F7</f>
        <v>0</v>
      </c>
      <c r="I13" s="969">
        <f>'11.e'!F12</f>
        <v>0</v>
      </c>
      <c r="J13" s="972">
        <v>0</v>
      </c>
      <c r="K13" s="969">
        <f>'11.e'!F17</f>
        <v>0</v>
      </c>
      <c r="L13" s="971">
        <f t="shared" si="1"/>
        <v>0</v>
      </c>
    </row>
    <row r="14" spans="1:12" ht="12.75">
      <c r="A14" s="191">
        <f>A11+1</f>
        <v>7</v>
      </c>
      <c r="B14" s="140"/>
      <c r="C14" s="89" t="s">
        <v>488</v>
      </c>
      <c r="D14" s="90"/>
      <c r="E14" s="90"/>
      <c r="F14" s="90"/>
      <c r="G14" s="143"/>
      <c r="H14" s="968">
        <f>'11.f'!C3</f>
        <v>5203.18967</v>
      </c>
      <c r="I14" s="969">
        <f>'11.f'!C4</f>
        <v>2554.951</v>
      </c>
      <c r="J14" s="972">
        <v>0</v>
      </c>
      <c r="K14" s="969">
        <f>'11.f'!C15</f>
        <v>2050.9905000000003</v>
      </c>
      <c r="L14" s="971">
        <f t="shared" si="1"/>
        <v>5707.150169999999</v>
      </c>
    </row>
    <row r="15" spans="1:12" ht="13.5" thickBot="1">
      <c r="A15" s="192">
        <f t="shared" si="0"/>
        <v>8</v>
      </c>
      <c r="B15" s="141"/>
      <c r="C15" s="91" t="s">
        <v>489</v>
      </c>
      <c r="D15" s="92"/>
      <c r="E15" s="92"/>
      <c r="F15" s="92"/>
      <c r="G15" s="144"/>
      <c r="H15" s="973">
        <f>'11.g'!C3</f>
        <v>77911.14258</v>
      </c>
      <c r="I15" s="974">
        <f>'11.g'!C10</f>
        <v>26737.92616</v>
      </c>
      <c r="J15" s="974">
        <f>'11.g'!C5</f>
        <v>0</v>
      </c>
      <c r="K15" s="974">
        <f>'11.g'!C16</f>
        <v>13759.28795</v>
      </c>
      <c r="L15" s="975">
        <f t="shared" si="1"/>
        <v>90889.78079</v>
      </c>
    </row>
    <row r="16" spans="2:12" ht="12.75">
      <c r="B16" s="431" t="s">
        <v>12</v>
      </c>
      <c r="C16" s="432"/>
      <c r="D16" s="432"/>
      <c r="E16" s="432"/>
      <c r="F16" s="432"/>
      <c r="G16" s="432"/>
      <c r="H16" s="433">
        <f>H6-1!D96</f>
        <v>0</v>
      </c>
      <c r="I16" s="432"/>
      <c r="J16" s="432"/>
      <c r="K16" s="432"/>
      <c r="L16" s="433">
        <f>L6-1!E96</f>
        <v>-0.005940000002738088</v>
      </c>
    </row>
    <row r="17" spans="2:12" ht="12.75">
      <c r="B17" s="9"/>
      <c r="H17" s="430"/>
      <c r="L17" s="430"/>
    </row>
    <row r="18" ht="12.75">
      <c r="A18" s="7" t="s">
        <v>624</v>
      </c>
    </row>
    <row r="19" spans="1:10" ht="12.75">
      <c r="A19" s="129" t="s">
        <v>11</v>
      </c>
      <c r="B19" s="126"/>
      <c r="C19" s="127"/>
      <c r="D19" s="127"/>
      <c r="E19" s="127"/>
      <c r="F19" s="128"/>
      <c r="G19" s="127"/>
      <c r="H19" s="127"/>
      <c r="I19" s="93"/>
      <c r="J19" s="93"/>
    </row>
    <row r="20" spans="1:10" ht="12.75">
      <c r="A20" s="16"/>
      <c r="B20" s="93"/>
      <c r="C20" s="93"/>
      <c r="D20" s="93"/>
      <c r="E20" s="93"/>
      <c r="F20" s="93"/>
      <c r="G20" s="93"/>
      <c r="H20" s="93"/>
      <c r="I20" s="93"/>
      <c r="J20" s="93"/>
    </row>
    <row r="21" spans="1:10" ht="12.75">
      <c r="A21" s="7" t="s">
        <v>661</v>
      </c>
      <c r="B21" s="16"/>
      <c r="C21" s="16"/>
      <c r="D21" s="93"/>
      <c r="E21" s="93"/>
      <c r="F21" s="16"/>
      <c r="G21" s="93"/>
      <c r="H21" s="93"/>
      <c r="I21" s="93"/>
      <c r="J21" s="93"/>
    </row>
    <row r="22" spans="1:10" ht="12.75">
      <c r="A22" s="7" t="s">
        <v>768</v>
      </c>
      <c r="B22" s="16"/>
      <c r="C22" s="16"/>
      <c r="D22" s="93"/>
      <c r="E22" s="93"/>
      <c r="F22" s="16"/>
      <c r="G22" s="93"/>
      <c r="H22" s="93"/>
      <c r="I22" s="93"/>
      <c r="J22" s="93"/>
    </row>
    <row r="23" spans="1:10" ht="12.75">
      <c r="A23" s="7" t="s">
        <v>769</v>
      </c>
      <c r="B23" s="16"/>
      <c r="C23" s="93"/>
      <c r="D23" s="93"/>
      <c r="E23" s="93"/>
      <c r="F23" s="93"/>
      <c r="G23" s="93"/>
      <c r="H23" s="93"/>
      <c r="I23" s="93"/>
      <c r="J23" s="93"/>
    </row>
    <row r="25" spans="9:10" ht="12.75">
      <c r="I25" s="430"/>
      <c r="J25" s="667"/>
    </row>
    <row r="26" spans="1:12" ht="12.75">
      <c r="A26" s="64"/>
      <c r="B26" s="64"/>
      <c r="C26" s="68"/>
      <c r="D26" s="68"/>
      <c r="E26" s="68"/>
      <c r="F26" s="68"/>
      <c r="G26" s="68"/>
      <c r="H26" s="68"/>
      <c r="I26" s="68"/>
      <c r="J26" s="68"/>
      <c r="K26" s="68"/>
      <c r="L26" s="64"/>
    </row>
  </sheetData>
  <sheetProtection sheet="1"/>
  <mergeCells count="3">
    <mergeCell ref="B3:G5"/>
    <mergeCell ref="A3:A4"/>
    <mergeCell ref="I3:J3"/>
  </mergeCells>
  <conditionalFormatting sqref="H16">
    <cfRule type="cellIs" priority="3" dxfId="18" operator="lessThan" stopIfTrue="1">
      <formula>0</formula>
    </cfRule>
    <cfRule type="cellIs" priority="4" dxfId="18" operator="greaterThan" stopIfTrue="1">
      <formula>0</formula>
    </cfRule>
  </conditionalFormatting>
  <conditionalFormatting sqref="L16">
    <cfRule type="cellIs" priority="1" dxfId="18" operator="lessThan" stopIfTrue="1">
      <formula>0</formula>
    </cfRule>
    <cfRule type="cellIs" priority="2" dxfId="18" operator="greaterThan" stopIfTrue="1">
      <formula>0</formula>
    </cfRule>
  </conditionalFormatting>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C27"/>
  <sheetViews>
    <sheetView workbookViewId="0" topLeftCell="A1">
      <selection activeCell="C14" sqref="C14"/>
    </sheetView>
  </sheetViews>
  <sheetFormatPr defaultColWidth="9.140625" defaultRowHeight="15"/>
  <cols>
    <col min="1" max="1" width="14.421875" style="7" customWidth="1"/>
    <col min="2" max="2" width="30.140625" style="7" customWidth="1"/>
    <col min="3" max="3" width="16.140625" style="41" customWidth="1"/>
    <col min="4" max="6" width="9.140625" style="6" customWidth="1"/>
    <col min="7" max="16384" width="9.140625" style="7" customWidth="1"/>
  </cols>
  <sheetData>
    <row r="1" spans="1:3" ht="18.75">
      <c r="A1" s="733" t="s">
        <v>13</v>
      </c>
      <c r="B1" s="204"/>
      <c r="C1" s="212"/>
    </row>
    <row r="2" spans="1:3" ht="13.5" thickBot="1">
      <c r="A2" s="204"/>
      <c r="B2" s="204"/>
      <c r="C2" s="614" t="s">
        <v>493</v>
      </c>
    </row>
    <row r="3" spans="1:3" ht="13.5" thickBot="1">
      <c r="A3" s="1611" t="s">
        <v>513</v>
      </c>
      <c r="B3" s="1612"/>
      <c r="C3" s="417">
        <v>3436.172</v>
      </c>
    </row>
    <row r="4" spans="1:3" ht="12.75">
      <c r="A4" s="1451" t="s">
        <v>515</v>
      </c>
      <c r="B4" s="615" t="s">
        <v>516</v>
      </c>
      <c r="C4" s="98">
        <v>0</v>
      </c>
    </row>
    <row r="5" spans="1:3" ht="12.75">
      <c r="A5" s="1610"/>
      <c r="B5" s="221" t="s">
        <v>517</v>
      </c>
      <c r="C5" s="74">
        <v>0</v>
      </c>
    </row>
    <row r="6" spans="1:3" ht="12.75">
      <c r="A6" s="1610"/>
      <c r="B6" s="221" t="s">
        <v>518</v>
      </c>
      <c r="C6" s="74">
        <v>0</v>
      </c>
    </row>
    <row r="7" spans="1:3" ht="13.5" thickBot="1">
      <c r="A7" s="1610"/>
      <c r="B7" s="221" t="s">
        <v>519</v>
      </c>
      <c r="C7" s="74">
        <v>0</v>
      </c>
    </row>
    <row r="8" spans="1:3" ht="13.5" thickBot="1">
      <c r="A8" s="1452"/>
      <c r="B8" s="616" t="s">
        <v>497</v>
      </c>
      <c r="C8" s="112">
        <f>SUM(C4:C7)</f>
        <v>0</v>
      </c>
    </row>
    <row r="9" spans="1:3" ht="12.75">
      <c r="A9" s="1451" t="s">
        <v>520</v>
      </c>
      <c r="B9" s="615" t="s">
        <v>521</v>
      </c>
      <c r="C9" s="98">
        <v>0</v>
      </c>
    </row>
    <row r="10" spans="1:3" ht="12.75">
      <c r="A10" s="1610"/>
      <c r="B10" s="221" t="s">
        <v>522</v>
      </c>
      <c r="C10" s="74">
        <v>0</v>
      </c>
    </row>
    <row r="11" spans="1:3" ht="12.75">
      <c r="A11" s="1610"/>
      <c r="B11" s="221" t="s">
        <v>523</v>
      </c>
      <c r="C11" s="74">
        <v>0</v>
      </c>
    </row>
    <row r="12" spans="1:3" ht="12.75">
      <c r="A12" s="1610"/>
      <c r="B12" s="221" t="s">
        <v>524</v>
      </c>
      <c r="C12" s="74">
        <v>0</v>
      </c>
    </row>
    <row r="13" spans="1:3" ht="13.5" thickBot="1">
      <c r="A13" s="1610"/>
      <c r="B13" s="810" t="s">
        <v>689</v>
      </c>
      <c r="C13" s="77">
        <v>0</v>
      </c>
    </row>
    <row r="14" spans="1:3" ht="13.5" thickBot="1">
      <c r="A14" s="1452"/>
      <c r="B14" s="616" t="s">
        <v>497</v>
      </c>
      <c r="C14" s="112">
        <f>SUM(C9:C13)</f>
        <v>0</v>
      </c>
    </row>
    <row r="15" spans="1:3" ht="13.5" thickBot="1">
      <c r="A15" s="1611" t="s">
        <v>514</v>
      </c>
      <c r="B15" s="1612"/>
      <c r="C15" s="112">
        <f>C3+C8-C14</f>
        <v>3436.172</v>
      </c>
    </row>
    <row r="16" spans="1:3" ht="12.75">
      <c r="A16" s="204"/>
      <c r="B16" s="204"/>
      <c r="C16" s="212"/>
    </row>
    <row r="17" spans="1:3" ht="12.75">
      <c r="A17" s="204" t="s">
        <v>624</v>
      </c>
      <c r="B17" s="204"/>
      <c r="C17" s="212"/>
    </row>
    <row r="18" spans="1:3" ht="12.75">
      <c r="A18" s="204" t="s">
        <v>635</v>
      </c>
      <c r="B18" s="204"/>
      <c r="C18" s="212"/>
    </row>
    <row r="19" s="6" customFormat="1" ht="12.75">
      <c r="C19" s="40"/>
    </row>
    <row r="20" s="6" customFormat="1" ht="12.75">
      <c r="C20" s="40"/>
    </row>
    <row r="21" s="6" customFormat="1" ht="12.75">
      <c r="C21" s="40"/>
    </row>
    <row r="22" s="6" customFormat="1" ht="12.75">
      <c r="C22" s="40"/>
    </row>
    <row r="23" s="6" customFormat="1" ht="12.75">
      <c r="C23" s="40"/>
    </row>
    <row r="24" s="6" customFormat="1" ht="12.75">
      <c r="C24" s="40"/>
    </row>
    <row r="25" s="6" customFormat="1" ht="12.75">
      <c r="C25" s="40"/>
    </row>
    <row r="26" s="6" customFormat="1" ht="12.75">
      <c r="C26" s="40"/>
    </row>
    <row r="27" s="6" customFormat="1" ht="12.75">
      <c r="C27" s="40"/>
    </row>
  </sheetData>
  <sheetProtection sheet="1"/>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scale="110" r:id="rId1"/>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E18" sqref="E18"/>
    </sheetView>
  </sheetViews>
  <sheetFormatPr defaultColWidth="9.140625" defaultRowHeight="15"/>
  <cols>
    <col min="1" max="1" width="10.57421875" style="28" customWidth="1"/>
    <col min="2" max="2" width="43.57421875" style="28" customWidth="1"/>
    <col min="3" max="3" width="17.00390625" style="43" customWidth="1"/>
    <col min="4" max="16384" width="9.140625" style="28" customWidth="1"/>
  </cols>
  <sheetData>
    <row r="1" spans="1:9" ht="18.75">
      <c r="A1" s="734" t="s">
        <v>14</v>
      </c>
      <c r="B1" s="46"/>
      <c r="C1" s="46"/>
      <c r="D1" s="46"/>
      <c r="E1" s="46"/>
      <c r="F1" s="46"/>
      <c r="G1" s="46"/>
      <c r="H1" s="46"/>
      <c r="I1" s="46"/>
    </row>
    <row r="2" spans="1:9" ht="13.5" customHeight="1" thickBot="1">
      <c r="A2" s="46"/>
      <c r="B2" s="46"/>
      <c r="C2" s="233" t="s">
        <v>493</v>
      </c>
      <c r="D2" s="46"/>
      <c r="E2" s="46"/>
      <c r="F2" s="46"/>
      <c r="G2" s="46"/>
      <c r="H2" s="46"/>
      <c r="I2" s="46"/>
    </row>
    <row r="3" spans="1:9" ht="16.5" customHeight="1" thickBot="1">
      <c r="A3" s="1611" t="s">
        <v>513</v>
      </c>
      <c r="B3" s="1618"/>
      <c r="C3" s="319">
        <v>7503.95093</v>
      </c>
      <c r="D3" s="46"/>
      <c r="E3" s="46"/>
      <c r="F3" s="46"/>
      <c r="G3" s="46"/>
      <c r="H3" s="46"/>
      <c r="I3" s="46"/>
    </row>
    <row r="4" spans="1:9" ht="12.75" customHeight="1">
      <c r="A4" s="1613" t="s">
        <v>515</v>
      </c>
      <c r="B4" s="234" t="s">
        <v>525</v>
      </c>
      <c r="C4" s="99">
        <v>3443.16476</v>
      </c>
      <c r="D4" s="46"/>
      <c r="E4" s="46"/>
      <c r="F4" s="46"/>
      <c r="G4" s="46"/>
      <c r="H4" s="46"/>
      <c r="I4" s="46"/>
    </row>
    <row r="5" spans="1:9" ht="12.75" customHeight="1">
      <c r="A5" s="1614"/>
      <c r="B5" s="235" t="s">
        <v>526</v>
      </c>
      <c r="C5" s="100">
        <v>121.731</v>
      </c>
      <c r="D5" s="46"/>
      <c r="E5" s="46"/>
      <c r="F5" s="46"/>
      <c r="G5" s="46"/>
      <c r="H5" s="46"/>
      <c r="I5" s="46"/>
    </row>
    <row r="6" spans="1:9" ht="12.75" customHeight="1">
      <c r="A6" s="1614"/>
      <c r="B6" s="236" t="s">
        <v>122</v>
      </c>
      <c r="C6" s="100">
        <v>0</v>
      </c>
      <c r="D6" s="46"/>
      <c r="E6" s="46"/>
      <c r="F6" s="46"/>
      <c r="G6" s="46"/>
      <c r="H6" s="46"/>
      <c r="I6" s="46"/>
    </row>
    <row r="7" spans="1:9" ht="12.75" customHeight="1">
      <c r="A7" s="1614"/>
      <c r="B7" s="235" t="s">
        <v>527</v>
      </c>
      <c r="C7" s="100">
        <v>0</v>
      </c>
      <c r="D7" s="46"/>
      <c r="E7" s="46"/>
      <c r="F7" s="46"/>
      <c r="G7" s="46"/>
      <c r="H7" s="46"/>
      <c r="I7" s="46"/>
    </row>
    <row r="8" spans="1:9" ht="12.75" customHeight="1">
      <c r="A8" s="1614"/>
      <c r="B8" s="235" t="s">
        <v>528</v>
      </c>
      <c r="C8" s="101">
        <v>0</v>
      </c>
      <c r="D8" s="46"/>
      <c r="E8" s="46"/>
      <c r="F8" s="46"/>
      <c r="G8" s="46"/>
      <c r="H8" s="46"/>
      <c r="I8" s="46"/>
    </row>
    <row r="9" spans="1:9" ht="12.75" customHeight="1">
      <c r="A9" s="1614"/>
      <c r="B9" s="807" t="s">
        <v>123</v>
      </c>
      <c r="C9" s="100">
        <v>115.43725</v>
      </c>
      <c r="D9" s="46"/>
      <c r="E9" s="46"/>
      <c r="F9" s="46"/>
      <c r="G9" s="46"/>
      <c r="H9" s="46"/>
      <c r="I9" s="46"/>
    </row>
    <row r="10" spans="1:9" ht="12.75" customHeight="1">
      <c r="A10" s="1614"/>
      <c r="B10" s="237" t="s">
        <v>529</v>
      </c>
      <c r="C10" s="238">
        <f>SUM(C11:C13)</f>
        <v>5000</v>
      </c>
      <c r="D10" s="46"/>
      <c r="E10" s="46"/>
      <c r="F10" s="46"/>
      <c r="G10" s="46"/>
      <c r="H10" s="46"/>
      <c r="I10" s="46"/>
    </row>
    <row r="11" spans="1:9" ht="12.75" customHeight="1">
      <c r="A11" s="1614"/>
      <c r="B11" s="235" t="s">
        <v>530</v>
      </c>
      <c r="C11" s="100">
        <v>0</v>
      </c>
      <c r="D11" s="46"/>
      <c r="E11" s="46"/>
      <c r="F11" s="46"/>
      <c r="G11" s="46"/>
      <c r="H11" s="46"/>
      <c r="I11" s="46"/>
    </row>
    <row r="12" spans="1:9" ht="12.75" customHeight="1">
      <c r="A12" s="1614"/>
      <c r="B12" s="239" t="s">
        <v>531</v>
      </c>
      <c r="C12" s="100">
        <v>5000</v>
      </c>
      <c r="D12" s="46"/>
      <c r="E12" s="46"/>
      <c r="F12" s="46"/>
      <c r="G12" s="46"/>
      <c r="H12" s="46"/>
      <c r="I12" s="46"/>
    </row>
    <row r="13" spans="1:9" ht="12.75" customHeight="1" thickBot="1">
      <c r="A13" s="1614"/>
      <c r="B13" s="235" t="s">
        <v>532</v>
      </c>
      <c r="C13" s="102">
        <v>0</v>
      </c>
      <c r="D13" s="46"/>
      <c r="E13" s="46"/>
      <c r="F13" s="46"/>
      <c r="G13" s="46"/>
      <c r="H13" s="46"/>
      <c r="I13" s="46"/>
    </row>
    <row r="14" spans="1:9" s="29" customFormat="1" ht="15.75" customHeight="1" thickBot="1">
      <c r="A14" s="1615"/>
      <c r="B14" s="240" t="s">
        <v>498</v>
      </c>
      <c r="C14" s="976">
        <f>C4+C5+C6+C7+C8+C9+C10</f>
        <v>8680.33301</v>
      </c>
      <c r="D14" s="241"/>
      <c r="E14" s="241"/>
      <c r="F14" s="241"/>
      <c r="G14" s="241"/>
      <c r="H14" s="241"/>
      <c r="I14" s="241"/>
    </row>
    <row r="15" spans="1:9" ht="12.75" customHeight="1">
      <c r="A15" s="1616" t="s">
        <v>520</v>
      </c>
      <c r="B15" s="242" t="s">
        <v>587</v>
      </c>
      <c r="C15" s="243">
        <f>SUM(C16:C19)</f>
        <v>3266.8907</v>
      </c>
      <c r="D15" s="46"/>
      <c r="E15" s="46"/>
      <c r="F15" s="46"/>
      <c r="G15" s="46"/>
      <c r="H15" s="46"/>
      <c r="I15" s="46"/>
    </row>
    <row r="16" spans="1:9" ht="12.75" customHeight="1">
      <c r="A16" s="1616"/>
      <c r="B16" s="244" t="s">
        <v>671</v>
      </c>
      <c r="C16" s="103"/>
      <c r="D16" s="46"/>
      <c r="E16" s="46"/>
      <c r="F16" s="46"/>
      <c r="G16" s="46"/>
      <c r="H16" s="46"/>
      <c r="I16" s="46"/>
    </row>
    <row r="17" spans="1:9" ht="12.75" customHeight="1">
      <c r="A17" s="1616"/>
      <c r="B17" s="245" t="s">
        <v>533</v>
      </c>
      <c r="C17" s="104">
        <v>3266.8907</v>
      </c>
      <c r="D17" s="46"/>
      <c r="E17" s="46"/>
      <c r="F17" s="46"/>
      <c r="G17" s="46"/>
      <c r="H17" s="46"/>
      <c r="I17" s="46"/>
    </row>
    <row r="18" spans="1:9" ht="12.75" customHeight="1">
      <c r="A18" s="1616"/>
      <c r="B18" s="245" t="s">
        <v>534</v>
      </c>
      <c r="C18" s="104">
        <v>0</v>
      </c>
      <c r="D18" s="46"/>
      <c r="E18" s="46"/>
      <c r="F18" s="46"/>
      <c r="G18" s="46"/>
      <c r="H18" s="46"/>
      <c r="I18" s="46"/>
    </row>
    <row r="19" spans="1:9" ht="12.75" customHeight="1">
      <c r="A19" s="1616"/>
      <c r="B19" s="808" t="s">
        <v>124</v>
      </c>
      <c r="C19" s="104"/>
      <c r="D19" s="46"/>
      <c r="E19" s="46"/>
      <c r="F19" s="46"/>
      <c r="G19" s="46"/>
      <c r="H19" s="46"/>
      <c r="I19" s="46"/>
    </row>
    <row r="20" spans="1:9" ht="12.75" customHeight="1">
      <c r="A20" s="1616"/>
      <c r="B20" s="809" t="s">
        <v>125</v>
      </c>
      <c r="C20" s="105"/>
      <c r="D20" s="46"/>
      <c r="E20" s="46"/>
      <c r="F20" s="46"/>
      <c r="G20" s="46"/>
      <c r="H20" s="46"/>
      <c r="I20" s="46"/>
    </row>
    <row r="21" spans="1:9" ht="12.75" customHeight="1">
      <c r="A21" s="1616"/>
      <c r="B21" s="246" t="s">
        <v>535</v>
      </c>
      <c r="C21" s="247">
        <f>SUM(C22:C24)</f>
        <v>0</v>
      </c>
      <c r="D21" s="46"/>
      <c r="E21" s="46"/>
      <c r="F21" s="46"/>
      <c r="G21" s="46"/>
      <c r="H21" s="46"/>
      <c r="I21" s="46"/>
    </row>
    <row r="22" spans="1:9" ht="12.75" customHeight="1">
      <c r="A22" s="1616"/>
      <c r="B22" s="235" t="s">
        <v>536</v>
      </c>
      <c r="C22" s="100"/>
      <c r="D22" s="46"/>
      <c r="E22" s="46"/>
      <c r="F22" s="46"/>
      <c r="G22" s="46"/>
      <c r="H22" s="46"/>
      <c r="I22" s="46"/>
    </row>
    <row r="23" spans="1:9" ht="12.75" customHeight="1">
      <c r="A23" s="1616"/>
      <c r="B23" s="235" t="s">
        <v>537</v>
      </c>
      <c r="C23" s="100"/>
      <c r="D23" s="46"/>
      <c r="E23" s="46"/>
      <c r="F23" s="46"/>
      <c r="G23" s="46"/>
      <c r="H23" s="46"/>
      <c r="I23" s="46"/>
    </row>
    <row r="24" spans="1:9" ht="12.75" customHeight="1" thickBot="1">
      <c r="A24" s="1616"/>
      <c r="B24" s="235" t="s">
        <v>538</v>
      </c>
      <c r="C24" s="100"/>
      <c r="D24" s="46"/>
      <c r="E24" s="46"/>
      <c r="F24" s="46"/>
      <c r="G24" s="46"/>
      <c r="H24" s="46"/>
      <c r="I24" s="46"/>
    </row>
    <row r="25" spans="1:9" ht="13.5" thickBot="1">
      <c r="A25" s="1617"/>
      <c r="B25" s="240" t="s">
        <v>497</v>
      </c>
      <c r="C25" s="124">
        <f>C15+C20+C21</f>
        <v>3266.8907</v>
      </c>
      <c r="D25" s="46"/>
      <c r="E25" s="46"/>
      <c r="F25" s="46"/>
      <c r="G25" s="46"/>
      <c r="H25" s="46"/>
      <c r="I25" s="46"/>
    </row>
    <row r="26" spans="1:9" ht="18.75" customHeight="1" thickBot="1">
      <c r="A26" s="1611" t="s">
        <v>514</v>
      </c>
      <c r="B26" s="1618"/>
      <c r="C26" s="124">
        <f>C3+C14-C25</f>
        <v>12917.393240000001</v>
      </c>
      <c r="D26" s="46"/>
      <c r="E26" s="46"/>
      <c r="F26" s="46"/>
      <c r="G26" s="46"/>
      <c r="H26" s="46"/>
      <c r="I26" s="46"/>
    </row>
    <row r="27" spans="1:9" ht="12.75" customHeight="1">
      <c r="A27" s="46"/>
      <c r="B27" s="46"/>
      <c r="C27" s="47"/>
      <c r="D27" s="46"/>
      <c r="E27" s="46"/>
      <c r="F27" s="46"/>
      <c r="G27" s="46"/>
      <c r="H27" s="46"/>
      <c r="I27" s="46"/>
    </row>
    <row r="28" spans="1:9" ht="12.75">
      <c r="A28" s="204" t="s">
        <v>624</v>
      </c>
      <c r="B28" s="46"/>
      <c r="C28" s="47"/>
      <c r="D28" s="46"/>
      <c r="E28" s="46"/>
      <c r="F28" s="46"/>
      <c r="G28" s="46"/>
      <c r="H28" s="46"/>
      <c r="I28" s="46"/>
    </row>
    <row r="29" spans="1:9" ht="12.75">
      <c r="A29" s="248" t="s">
        <v>635</v>
      </c>
      <c r="B29" s="46"/>
      <c r="C29" s="47"/>
      <c r="D29" s="46"/>
      <c r="E29" s="46"/>
      <c r="F29" s="46"/>
      <c r="G29" s="46"/>
      <c r="H29" s="46"/>
      <c r="I29" s="46"/>
    </row>
    <row r="30" spans="1:9" ht="12.75">
      <c r="A30" s="437"/>
      <c r="B30" s="30"/>
      <c r="C30" s="42"/>
      <c r="D30" s="46"/>
      <c r="E30" s="46"/>
      <c r="F30" s="46"/>
      <c r="G30" s="46"/>
      <c r="H30" s="46"/>
      <c r="I30" s="46"/>
    </row>
    <row r="31" spans="1:9" ht="12.75">
      <c r="A31" s="437"/>
      <c r="B31" s="437" t="s">
        <v>1124</v>
      </c>
      <c r="C31" s="42"/>
      <c r="D31" s="46"/>
      <c r="E31" s="46"/>
      <c r="F31" s="46"/>
      <c r="G31" s="46"/>
      <c r="H31" s="46"/>
      <c r="I31" s="46"/>
    </row>
    <row r="32" spans="1:9" ht="12.75">
      <c r="A32" s="30"/>
      <c r="B32" s="30"/>
      <c r="C32" s="42"/>
      <c r="D32" s="46"/>
      <c r="E32" s="46"/>
      <c r="F32" s="46"/>
      <c r="G32" s="46"/>
      <c r="H32" s="46"/>
      <c r="I32" s="46"/>
    </row>
    <row r="33" spans="1:9" ht="12.75">
      <c r="A33" s="30"/>
      <c r="B33" s="30"/>
      <c r="C33" s="42"/>
      <c r="D33" s="46"/>
      <c r="E33" s="46"/>
      <c r="F33" s="46"/>
      <c r="G33" s="46"/>
      <c r="H33" s="46"/>
      <c r="I33" s="46"/>
    </row>
    <row r="34" spans="1:9" ht="12.75">
      <c r="A34" s="30"/>
      <c r="B34" s="30"/>
      <c r="C34" s="42"/>
      <c r="D34" s="46"/>
      <c r="E34" s="46"/>
      <c r="F34" s="46"/>
      <c r="G34" s="46"/>
      <c r="H34" s="46"/>
      <c r="I34" s="46"/>
    </row>
    <row r="35" spans="1:9" ht="12.75">
      <c r="A35" s="30"/>
      <c r="B35" s="30"/>
      <c r="C35" s="42"/>
      <c r="D35" s="46"/>
      <c r="E35" s="46"/>
      <c r="F35" s="46"/>
      <c r="G35" s="46"/>
      <c r="H35" s="46"/>
      <c r="I35" s="46"/>
    </row>
    <row r="36" spans="1:9" ht="12.75">
      <c r="A36" s="30"/>
      <c r="B36" s="30"/>
      <c r="C36" s="42"/>
      <c r="D36" s="46"/>
      <c r="E36" s="46"/>
      <c r="F36" s="46"/>
      <c r="G36" s="46"/>
      <c r="H36" s="46"/>
      <c r="I36" s="46"/>
    </row>
    <row r="37" spans="1:9" ht="12.75">
      <c r="A37" s="30"/>
      <c r="B37" s="30"/>
      <c r="C37" s="42"/>
      <c r="D37" s="46"/>
      <c r="E37" s="46"/>
      <c r="F37" s="46"/>
      <c r="G37" s="46"/>
      <c r="H37" s="46"/>
      <c r="I37" s="46"/>
    </row>
    <row r="38" spans="1:3" ht="12.75">
      <c r="A38" s="30"/>
      <c r="B38" s="30"/>
      <c r="C38" s="42"/>
    </row>
    <row r="39" spans="1:3" ht="12.75">
      <c r="A39" s="30"/>
      <c r="B39" s="30"/>
      <c r="C39" s="42"/>
    </row>
    <row r="40" spans="1:3" ht="12.75">
      <c r="A40" s="30"/>
      <c r="B40" s="30"/>
      <c r="C40" s="42"/>
    </row>
    <row r="41" spans="1:3" ht="12.75">
      <c r="A41" s="30"/>
      <c r="B41" s="30"/>
      <c r="C41" s="42"/>
    </row>
    <row r="42" spans="1:3" ht="12.75">
      <c r="A42" s="30"/>
      <c r="B42" s="30"/>
      <c r="C42" s="42"/>
    </row>
    <row r="43" spans="1:3" ht="12.75">
      <c r="A43" s="30"/>
      <c r="B43" s="30"/>
      <c r="C43" s="42"/>
    </row>
    <row r="44" spans="1:3" ht="12.75">
      <c r="A44" s="30"/>
      <c r="B44" s="30"/>
      <c r="C44" s="42"/>
    </row>
  </sheetData>
  <sheetProtection sheet="1"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dimension ref="A1:D33"/>
  <sheetViews>
    <sheetView workbookViewId="0" topLeftCell="A1">
      <selection activeCell="C9" sqref="C9"/>
    </sheetView>
  </sheetViews>
  <sheetFormatPr defaultColWidth="9.140625" defaultRowHeight="15"/>
  <cols>
    <col min="1" max="1" width="13.28125" style="7" customWidth="1"/>
    <col min="2" max="2" width="54.7109375" style="7" customWidth="1"/>
    <col min="3" max="3" width="14.28125" style="41" customWidth="1"/>
    <col min="4" max="4" width="56.421875" style="7" customWidth="1"/>
    <col min="5" max="16384" width="9.140625" style="7" customWidth="1"/>
  </cols>
  <sheetData>
    <row r="1" spans="1:4" ht="18.75">
      <c r="A1" s="716" t="s">
        <v>15</v>
      </c>
      <c r="B1" s="204"/>
      <c r="C1" s="204"/>
      <c r="D1" s="204"/>
    </row>
    <row r="2" spans="1:4" ht="13.5" thickBot="1">
      <c r="A2" s="204"/>
      <c r="B2" s="204"/>
      <c r="C2" s="213" t="s">
        <v>493</v>
      </c>
      <c r="D2" s="204"/>
    </row>
    <row r="3" spans="1:4" ht="13.5" thickBot="1">
      <c r="A3" s="1611" t="s">
        <v>513</v>
      </c>
      <c r="B3" s="1612"/>
      <c r="C3" s="417">
        <v>3702.57339</v>
      </c>
      <c r="D3" s="204"/>
    </row>
    <row r="4" spans="1:4" ht="12.75" customHeight="1">
      <c r="A4" s="1619" t="s">
        <v>515</v>
      </c>
      <c r="B4" s="674" t="s">
        <v>690</v>
      </c>
      <c r="C4" s="109">
        <v>12222.41687</v>
      </c>
      <c r="D4" s="329"/>
    </row>
    <row r="5" spans="1:4" ht="12.75" customHeight="1">
      <c r="A5" s="1620"/>
      <c r="B5" s="330" t="s">
        <v>539</v>
      </c>
      <c r="C5" s="109">
        <v>0</v>
      </c>
      <c r="D5" s="329"/>
    </row>
    <row r="6" spans="1:4" ht="12.75" customHeight="1" thickBot="1">
      <c r="A6" s="1621"/>
      <c r="B6" s="331" t="s">
        <v>691</v>
      </c>
      <c r="C6" s="110">
        <v>0</v>
      </c>
      <c r="D6" s="329"/>
    </row>
    <row r="7" spans="1:4" ht="16.5" customHeight="1" thickBot="1">
      <c r="A7" s="1622"/>
      <c r="B7" s="332" t="s">
        <v>497</v>
      </c>
      <c r="C7" s="977">
        <f>SUM(C4:C6)</f>
        <v>12222.41687</v>
      </c>
      <c r="D7" s="329"/>
    </row>
    <row r="8" spans="1:4" ht="16.5" customHeight="1" thickBot="1">
      <c r="A8" s="328" t="s">
        <v>520</v>
      </c>
      <c r="B8" s="333" t="s">
        <v>497</v>
      </c>
      <c r="C8" s="111">
        <v>10306.272</v>
      </c>
      <c r="D8" s="329"/>
    </row>
    <row r="9" spans="1:4" ht="16.5" customHeight="1" thickBot="1">
      <c r="A9" s="1623" t="s">
        <v>540</v>
      </c>
      <c r="B9" s="1624"/>
      <c r="C9" s="112">
        <f>C3+C7-C8</f>
        <v>5618.718259999998</v>
      </c>
      <c r="D9" s="329"/>
    </row>
    <row r="10" spans="1:4" ht="15" customHeight="1">
      <c r="A10" s="334"/>
      <c r="B10" s="222"/>
      <c r="C10" s="106"/>
      <c r="D10" s="329"/>
    </row>
    <row r="11" spans="1:4" ht="12.75">
      <c r="A11" s="204" t="s">
        <v>624</v>
      </c>
      <c r="B11" s="335"/>
      <c r="C11" s="336"/>
      <c r="D11" s="335"/>
    </row>
    <row r="12" spans="1:4" ht="12.75">
      <c r="A12" s="337" t="s">
        <v>784</v>
      </c>
      <c r="B12" s="338"/>
      <c r="C12" s="339"/>
      <c r="D12" s="335"/>
    </row>
    <row r="13" spans="1:4" ht="12.75">
      <c r="A13" s="204" t="s">
        <v>636</v>
      </c>
      <c r="B13" s="228"/>
      <c r="C13" s="340"/>
      <c r="D13" s="228"/>
    </row>
    <row r="14" spans="1:4" ht="12.75">
      <c r="A14" s="438"/>
      <c r="B14" s="438"/>
      <c r="C14" s="439"/>
      <c r="D14" s="342"/>
    </row>
    <row r="15" spans="1:4" ht="12.75">
      <c r="A15" s="438"/>
      <c r="B15" s="438"/>
      <c r="C15" s="439"/>
      <c r="D15" s="341"/>
    </row>
    <row r="16" spans="1:4" ht="12.75">
      <c r="A16" s="344"/>
      <c r="B16" s="344"/>
      <c r="C16" s="343"/>
      <c r="D16" s="341"/>
    </row>
    <row r="17" spans="1:4" ht="12.75">
      <c r="A17" s="345"/>
      <c r="B17" s="345"/>
      <c r="C17" s="346"/>
      <c r="D17" s="345"/>
    </row>
    <row r="18" spans="1:4" ht="12.75">
      <c r="A18" s="107"/>
      <c r="B18" s="107"/>
      <c r="C18" s="108"/>
      <c r="D18" s="107"/>
    </row>
    <row r="19" spans="1:4" ht="12.75">
      <c r="A19" s="64"/>
      <c r="B19" s="64"/>
      <c r="C19" s="68"/>
      <c r="D19" s="64"/>
    </row>
    <row r="20" spans="1:4" ht="12.75">
      <c r="A20" s="64"/>
      <c r="B20" s="64"/>
      <c r="C20" s="68"/>
      <c r="D20" s="64"/>
    </row>
    <row r="21" spans="1:4" ht="12.75">
      <c r="A21" s="64"/>
      <c r="B21" s="64"/>
      <c r="C21" s="68"/>
      <c r="D21" s="64"/>
    </row>
    <row r="22" spans="1:4" ht="12.75">
      <c r="A22" s="64"/>
      <c r="B22" s="64"/>
      <c r="C22" s="68"/>
      <c r="D22" s="64"/>
    </row>
    <row r="23" spans="1:4" ht="12.75">
      <c r="A23" s="64"/>
      <c r="B23" s="64"/>
      <c r="C23" s="68"/>
      <c r="D23" s="64"/>
    </row>
    <row r="24" spans="1:4" ht="12.75">
      <c r="A24" s="64"/>
      <c r="B24" s="64"/>
      <c r="C24" s="68"/>
      <c r="D24" s="64"/>
    </row>
    <row r="25" spans="1:4" ht="12.75">
      <c r="A25" s="64"/>
      <c r="B25" s="64"/>
      <c r="C25" s="68"/>
      <c r="D25" s="64"/>
    </row>
    <row r="26" spans="1:4" ht="12.75">
      <c r="A26" s="64"/>
      <c r="B26" s="64"/>
      <c r="C26" s="68"/>
      <c r="D26" s="64"/>
    </row>
    <row r="27" spans="1:4" ht="12.75">
      <c r="A27" s="64"/>
      <c r="B27" s="64"/>
      <c r="C27" s="68"/>
      <c r="D27" s="64"/>
    </row>
    <row r="28" spans="1:4" ht="12.75">
      <c r="A28" s="64"/>
      <c r="B28" s="64"/>
      <c r="C28" s="68"/>
      <c r="D28" s="64"/>
    </row>
    <row r="29" spans="1:4" ht="12.75">
      <c r="A29" s="64"/>
      <c r="B29" s="64"/>
      <c r="C29" s="68"/>
      <c r="D29" s="64"/>
    </row>
    <row r="30" spans="1:4" ht="12.75">
      <c r="A30" s="64"/>
      <c r="B30" s="64"/>
      <c r="C30" s="68"/>
      <c r="D30" s="64"/>
    </row>
    <row r="31" spans="1:4" ht="12.75">
      <c r="A31" s="64"/>
      <c r="B31" s="64"/>
      <c r="C31" s="68"/>
      <c r="D31" s="64"/>
    </row>
    <row r="32" spans="1:4" ht="12.75">
      <c r="A32" s="64"/>
      <c r="B32" s="64"/>
      <c r="C32" s="68"/>
      <c r="D32" s="64"/>
    </row>
    <row r="33" spans="1:4" ht="12.75">
      <c r="A33" s="64"/>
      <c r="B33" s="64"/>
      <c r="C33" s="68"/>
      <c r="D33" s="64"/>
    </row>
  </sheetData>
  <sheetProtection sheet="1"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91"/>
  <sheetViews>
    <sheetView zoomScalePageLayoutView="0" workbookViewId="0" topLeftCell="A1">
      <pane ySplit="5" topLeftCell="A70" activePane="bottomLeft" state="frozen"/>
      <selection pane="topLeft" activeCell="A1" sqref="A1:E1"/>
      <selection pane="bottomLeft" activeCell="G70" sqref="G70"/>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811" customWidth="1"/>
    <col min="8" max="16384" width="9.140625" style="70" customWidth="1"/>
  </cols>
  <sheetData>
    <row r="1" spans="1:7" ht="21">
      <c r="A1" s="1275" t="s">
        <v>30</v>
      </c>
      <c r="B1" s="1275"/>
      <c r="C1" s="1275"/>
      <c r="D1" s="1275"/>
      <c r="E1" s="1275"/>
      <c r="F1" s="859"/>
      <c r="G1" s="860"/>
    </row>
    <row r="2" spans="1:7" ht="12.75" customHeight="1" thickBot="1">
      <c r="A2" s="1276"/>
      <c r="B2" s="1276"/>
      <c r="C2" s="1276"/>
      <c r="D2" s="1276"/>
      <c r="E2" s="1276"/>
      <c r="F2" s="859"/>
      <c r="G2" s="860"/>
    </row>
    <row r="3" spans="1:7" ht="27.75" customHeight="1" thickBot="1">
      <c r="A3" s="1277" t="s">
        <v>642</v>
      </c>
      <c r="B3" s="1278"/>
      <c r="C3" s="1278"/>
      <c r="D3" s="1278"/>
      <c r="E3" s="1279"/>
      <c r="F3" s="861"/>
      <c r="G3" s="860"/>
    </row>
    <row r="4" spans="1:7" ht="15" customHeight="1" thickBot="1">
      <c r="A4" s="1280" t="s">
        <v>596</v>
      </c>
      <c r="B4" s="1281"/>
      <c r="C4" s="1281"/>
      <c r="D4" s="1281"/>
      <c r="E4" s="1282"/>
      <c r="F4" s="859"/>
      <c r="G4" s="860"/>
    </row>
    <row r="5" spans="1:7" s="193" customFormat="1" ht="40.5" customHeight="1" thickBot="1">
      <c r="A5" s="862" t="s">
        <v>597</v>
      </c>
      <c r="B5" s="863" t="s">
        <v>639</v>
      </c>
      <c r="C5" s="864" t="s">
        <v>643</v>
      </c>
      <c r="D5" s="865" t="s">
        <v>34</v>
      </c>
      <c r="E5" s="866" t="s">
        <v>35</v>
      </c>
      <c r="F5" s="867"/>
      <c r="G5" s="868" t="s">
        <v>1010</v>
      </c>
    </row>
    <row r="6" spans="1:7" s="193" customFormat="1" ht="12.75" customHeight="1">
      <c r="A6" s="869" t="s">
        <v>461</v>
      </c>
      <c r="B6" s="1283"/>
      <c r="C6" s="1284"/>
      <c r="D6" s="870" t="s">
        <v>579</v>
      </c>
      <c r="E6" s="871" t="s">
        <v>499</v>
      </c>
      <c r="F6" s="872"/>
      <c r="G6" s="873"/>
    </row>
    <row r="7" spans="1:7" ht="12.75">
      <c r="A7" s="773" t="s">
        <v>868</v>
      </c>
      <c r="B7" s="874" t="s">
        <v>878</v>
      </c>
      <c r="C7" s="875" t="s">
        <v>128</v>
      </c>
      <c r="D7" s="876">
        <f>SUM(D8:D13)</f>
        <v>47571.28656</v>
      </c>
      <c r="E7" s="877">
        <f>SUM(E8:E13)</f>
        <v>1387.8625399999999</v>
      </c>
      <c r="F7" s="878"/>
      <c r="G7" s="879">
        <f>D7+E7</f>
        <v>48959.1491</v>
      </c>
    </row>
    <row r="8" spans="1:7" ht="12.75">
      <c r="A8" s="745" t="s">
        <v>869</v>
      </c>
      <c r="B8" s="880" t="s">
        <v>870</v>
      </c>
      <c r="C8" s="881" t="s">
        <v>131</v>
      </c>
      <c r="D8" s="882">
        <f>2a!D8+2b!D8</f>
        <v>10096.05751</v>
      </c>
      <c r="E8" s="883">
        <f>2a!E8+2b!E8</f>
        <v>424.93854</v>
      </c>
      <c r="F8" s="878"/>
      <c r="G8" s="879">
        <f aca="true" t="shared" si="0" ref="G8:G71">D8+E8</f>
        <v>10520.99605</v>
      </c>
    </row>
    <row r="9" spans="1:7" ht="12.75">
      <c r="A9" s="745" t="s">
        <v>871</v>
      </c>
      <c r="B9" s="884">
        <v>504</v>
      </c>
      <c r="C9" s="881" t="s">
        <v>134</v>
      </c>
      <c r="D9" s="882">
        <f>2a!D9+2b!D9</f>
        <v>0</v>
      </c>
      <c r="E9" s="883">
        <f>2a!E9+2b!E9</f>
        <v>52.04423</v>
      </c>
      <c r="F9" s="878"/>
      <c r="G9" s="879">
        <f t="shared" si="0"/>
        <v>52.04423</v>
      </c>
    </row>
    <row r="10" spans="1:7" ht="12.75">
      <c r="A10" s="745" t="s">
        <v>872</v>
      </c>
      <c r="B10" s="884">
        <v>511</v>
      </c>
      <c r="C10" s="881" t="s">
        <v>137</v>
      </c>
      <c r="D10" s="882">
        <f>2a!D10+2b!D10</f>
        <v>1984.87357</v>
      </c>
      <c r="E10" s="883">
        <f>2a!E10+2b!E10</f>
        <v>8.00995</v>
      </c>
      <c r="F10" s="878"/>
      <c r="G10" s="879">
        <f t="shared" si="0"/>
        <v>1992.8835199999999</v>
      </c>
    </row>
    <row r="11" spans="1:7" ht="12.75">
      <c r="A11" s="745" t="s">
        <v>873</v>
      </c>
      <c r="B11" s="884">
        <v>512</v>
      </c>
      <c r="C11" s="881" t="s">
        <v>140</v>
      </c>
      <c r="D11" s="882">
        <f>2a!D11+2b!D11</f>
        <v>6614.45164</v>
      </c>
      <c r="E11" s="883">
        <f>2a!E11+2b!E11</f>
        <v>47.39653</v>
      </c>
      <c r="F11" s="878"/>
      <c r="G11" s="879">
        <f t="shared" si="0"/>
        <v>6661.84817</v>
      </c>
    </row>
    <row r="12" spans="1:7" ht="12.75">
      <c r="A12" s="745" t="s">
        <v>874</v>
      </c>
      <c r="B12" s="884">
        <v>513</v>
      </c>
      <c r="C12" s="881" t="s">
        <v>143</v>
      </c>
      <c r="D12" s="882">
        <f>2a!D12+2b!D12</f>
        <v>901.58005</v>
      </c>
      <c r="E12" s="883">
        <f>2a!E12+2b!E12</f>
        <v>389.57035</v>
      </c>
      <c r="F12" s="878"/>
      <c r="G12" s="879">
        <f t="shared" si="0"/>
        <v>1291.1504</v>
      </c>
    </row>
    <row r="13" spans="1:7" ht="12.75">
      <c r="A13" s="745" t="s">
        <v>875</v>
      </c>
      <c r="B13" s="884">
        <v>518</v>
      </c>
      <c r="C13" s="881" t="s">
        <v>146</v>
      </c>
      <c r="D13" s="882">
        <f>2a!D13+2b!D13</f>
        <v>27974.32379</v>
      </c>
      <c r="E13" s="883">
        <f>2a!E13+2b!E13</f>
        <v>465.90294</v>
      </c>
      <c r="F13" s="878"/>
      <c r="G13" s="879">
        <f t="shared" si="0"/>
        <v>28440.22673</v>
      </c>
    </row>
    <row r="14" spans="1:7" ht="12.75">
      <c r="A14" s="745" t="s">
        <v>876</v>
      </c>
      <c r="B14" s="874" t="s">
        <v>879</v>
      </c>
      <c r="C14" s="881" t="s">
        <v>149</v>
      </c>
      <c r="D14" s="876">
        <f>SUM(D15:D17)</f>
        <v>0</v>
      </c>
      <c r="E14" s="877">
        <f>SUM(E15:E17)</f>
        <v>0</v>
      </c>
      <c r="F14" s="878"/>
      <c r="G14" s="879">
        <f t="shared" si="0"/>
        <v>0</v>
      </c>
    </row>
    <row r="15" spans="1:7" ht="12.75">
      <c r="A15" s="745" t="s">
        <v>877</v>
      </c>
      <c r="B15" s="880" t="s">
        <v>961</v>
      </c>
      <c r="C15" s="881" t="s">
        <v>152</v>
      </c>
      <c r="D15" s="882">
        <f>2a!D15+2b!D15</f>
        <v>0</v>
      </c>
      <c r="E15" s="883">
        <f>2a!E15+2b!E15</f>
        <v>0</v>
      </c>
      <c r="F15" s="878"/>
      <c r="G15" s="879">
        <f t="shared" si="0"/>
        <v>0</v>
      </c>
    </row>
    <row r="16" spans="1:7" ht="12.75">
      <c r="A16" s="745" t="s">
        <v>880</v>
      </c>
      <c r="B16" s="884">
        <v>571.572</v>
      </c>
      <c r="C16" s="881" t="s">
        <v>155</v>
      </c>
      <c r="D16" s="882">
        <f>2a!D16+2b!D16</f>
        <v>0</v>
      </c>
      <c r="E16" s="883">
        <f>2a!E16+2b!E16</f>
        <v>0</v>
      </c>
      <c r="F16" s="878"/>
      <c r="G16" s="879">
        <f t="shared" si="0"/>
        <v>0</v>
      </c>
    </row>
    <row r="17" spans="1:7" ht="12.75">
      <c r="A17" s="745" t="s">
        <v>881</v>
      </c>
      <c r="B17" s="884">
        <v>573.574</v>
      </c>
      <c r="C17" s="881" t="s">
        <v>158</v>
      </c>
      <c r="D17" s="882">
        <f>2a!D17+2b!D17</f>
        <v>0</v>
      </c>
      <c r="E17" s="883">
        <f>2a!E17+2b!E17</f>
        <v>0</v>
      </c>
      <c r="F17" s="878"/>
      <c r="G17" s="879">
        <f t="shared" si="0"/>
        <v>0</v>
      </c>
    </row>
    <row r="18" spans="1:7" ht="12.75">
      <c r="A18" s="745" t="s">
        <v>882</v>
      </c>
      <c r="B18" s="880" t="s">
        <v>888</v>
      </c>
      <c r="C18" s="885" t="s">
        <v>161</v>
      </c>
      <c r="D18" s="886">
        <f>SUM(D19:D23)</f>
        <v>246062.74972999998</v>
      </c>
      <c r="E18" s="887">
        <f>SUM(E19:E23)</f>
        <v>2117.529</v>
      </c>
      <c r="F18" s="878"/>
      <c r="G18" s="879">
        <f t="shared" si="0"/>
        <v>248180.27873</v>
      </c>
    </row>
    <row r="19" spans="1:7" ht="12.75">
      <c r="A19" s="745" t="s">
        <v>883</v>
      </c>
      <c r="B19" s="884">
        <v>521</v>
      </c>
      <c r="C19" s="885" t="s">
        <v>164</v>
      </c>
      <c r="D19" s="882">
        <f>2a!D19+2b!D19</f>
        <v>182445.153</v>
      </c>
      <c r="E19" s="883">
        <f>2a!E19+2b!E19</f>
        <v>1581.246</v>
      </c>
      <c r="F19" s="878"/>
      <c r="G19" s="879">
        <f t="shared" si="0"/>
        <v>184026.399</v>
      </c>
    </row>
    <row r="20" spans="1:7" ht="12.75">
      <c r="A20" s="745" t="s">
        <v>884</v>
      </c>
      <c r="B20" s="884">
        <v>524</v>
      </c>
      <c r="C20" s="885" t="s">
        <v>166</v>
      </c>
      <c r="D20" s="882">
        <f>2a!D20+2b!D20</f>
        <v>57221.42817</v>
      </c>
      <c r="E20" s="883">
        <f>2a!E20+2b!E20</f>
        <v>530.623</v>
      </c>
      <c r="F20" s="878"/>
      <c r="G20" s="879">
        <f t="shared" si="0"/>
        <v>57752.05117</v>
      </c>
    </row>
    <row r="21" spans="1:7" ht="12.75">
      <c r="A21" s="745" t="s">
        <v>885</v>
      </c>
      <c r="B21" s="884">
        <v>525</v>
      </c>
      <c r="C21" s="885" t="s">
        <v>169</v>
      </c>
      <c r="D21" s="882">
        <f>2a!D21+2b!D21</f>
        <v>0</v>
      </c>
      <c r="E21" s="883">
        <f>2a!E21+2b!E21</f>
        <v>0</v>
      </c>
      <c r="F21" s="878"/>
      <c r="G21" s="879">
        <f t="shared" si="0"/>
        <v>0</v>
      </c>
    </row>
    <row r="22" spans="1:7" ht="12.75">
      <c r="A22" s="745" t="s">
        <v>886</v>
      </c>
      <c r="B22" s="884">
        <v>527</v>
      </c>
      <c r="C22" s="885" t="s">
        <v>171</v>
      </c>
      <c r="D22" s="882">
        <f>2a!D22+2b!D22</f>
        <v>1086.55406</v>
      </c>
      <c r="E22" s="883">
        <f>2a!E22+2b!E22</f>
        <v>5.66</v>
      </c>
      <c r="F22" s="878"/>
      <c r="G22" s="879">
        <f t="shared" si="0"/>
        <v>1092.21406</v>
      </c>
    </row>
    <row r="23" spans="1:7" ht="12.75">
      <c r="A23" s="745" t="s">
        <v>887</v>
      </c>
      <c r="B23" s="884">
        <v>528</v>
      </c>
      <c r="C23" s="885" t="s">
        <v>174</v>
      </c>
      <c r="D23" s="882">
        <f>2a!D23+2b!D23</f>
        <v>5309.6145</v>
      </c>
      <c r="E23" s="883">
        <f>2a!E23+2b!E23</f>
        <v>0</v>
      </c>
      <c r="F23" s="878"/>
      <c r="G23" s="879">
        <f t="shared" si="0"/>
        <v>5309.6145</v>
      </c>
    </row>
    <row r="24" spans="1:7" ht="12.75">
      <c r="A24" s="745" t="s">
        <v>889</v>
      </c>
      <c r="B24" s="880" t="s">
        <v>892</v>
      </c>
      <c r="C24" s="885" t="s">
        <v>179</v>
      </c>
      <c r="D24" s="886">
        <f>SUM(D25:D25)</f>
        <v>3.761</v>
      </c>
      <c r="E24" s="887">
        <f>SUM(E25:E25)</f>
        <v>0</v>
      </c>
      <c r="F24" s="878"/>
      <c r="G24" s="879">
        <f t="shared" si="0"/>
        <v>3.761</v>
      </c>
    </row>
    <row r="25" spans="1:7" ht="12.75">
      <c r="A25" s="745" t="s">
        <v>890</v>
      </c>
      <c r="B25" s="880" t="s">
        <v>891</v>
      </c>
      <c r="C25" s="885" t="s">
        <v>182</v>
      </c>
      <c r="D25" s="882">
        <f>2a!D25+2b!D25</f>
        <v>3.761</v>
      </c>
      <c r="E25" s="883">
        <f>2a!E25+2b!E25</f>
        <v>0</v>
      </c>
      <c r="F25" s="878"/>
      <c r="G25" s="879">
        <f t="shared" si="0"/>
        <v>3.761</v>
      </c>
    </row>
    <row r="26" spans="1:7" ht="12.75">
      <c r="A26" s="745" t="s">
        <v>893</v>
      </c>
      <c r="B26" s="880" t="s">
        <v>920</v>
      </c>
      <c r="C26" s="885" t="s">
        <v>185</v>
      </c>
      <c r="D26" s="886">
        <f>SUM(D27:D33)</f>
        <v>76553.35629</v>
      </c>
      <c r="E26" s="887">
        <f>SUM(E27:E33)</f>
        <v>777.9483200000001</v>
      </c>
      <c r="F26" s="878"/>
      <c r="G26" s="879">
        <f t="shared" si="0"/>
        <v>77331.30460999999</v>
      </c>
    </row>
    <row r="27" spans="1:7" ht="12.75">
      <c r="A27" s="745" t="s">
        <v>894</v>
      </c>
      <c r="B27" s="884">
        <v>541.542</v>
      </c>
      <c r="C27" s="885" t="s">
        <v>187</v>
      </c>
      <c r="D27" s="882">
        <f>2a!D27+2b!D27</f>
        <v>1.7875</v>
      </c>
      <c r="E27" s="883">
        <f>2a!E27+2b!E27</f>
        <v>0</v>
      </c>
      <c r="F27" s="878"/>
      <c r="G27" s="879">
        <f t="shared" si="0"/>
        <v>1.7875</v>
      </c>
    </row>
    <row r="28" spans="1:7" ht="12.75">
      <c r="A28" s="745" t="s">
        <v>895</v>
      </c>
      <c r="B28" s="884">
        <v>543</v>
      </c>
      <c r="C28" s="885" t="s">
        <v>189</v>
      </c>
      <c r="D28" s="882">
        <f>2a!D28+2b!D28</f>
        <v>0</v>
      </c>
      <c r="E28" s="883">
        <f>2a!E28+2b!E28</f>
        <v>0</v>
      </c>
      <c r="F28" s="878"/>
      <c r="G28" s="879">
        <f t="shared" si="0"/>
        <v>0</v>
      </c>
    </row>
    <row r="29" spans="1:7" ht="12.75">
      <c r="A29" s="745" t="s">
        <v>896</v>
      </c>
      <c r="B29" s="884">
        <v>544</v>
      </c>
      <c r="C29" s="885" t="s">
        <v>191</v>
      </c>
      <c r="D29" s="882">
        <f>2a!D29+2b!D29</f>
        <v>0</v>
      </c>
      <c r="E29" s="883">
        <f>2a!E29+2b!E29</f>
        <v>0</v>
      </c>
      <c r="F29" s="878"/>
      <c r="G29" s="879">
        <f t="shared" si="0"/>
        <v>0</v>
      </c>
    </row>
    <row r="30" spans="1:7" ht="12.75">
      <c r="A30" s="745" t="s">
        <v>897</v>
      </c>
      <c r="B30" s="884">
        <v>545</v>
      </c>
      <c r="C30" s="885" t="s">
        <v>194</v>
      </c>
      <c r="D30" s="882">
        <f>2a!D30+2b!D30</f>
        <v>3120.53655</v>
      </c>
      <c r="E30" s="883">
        <f>2a!E30+2b!E30</f>
        <v>0.82379</v>
      </c>
      <c r="F30" s="878"/>
      <c r="G30" s="879">
        <f t="shared" si="0"/>
        <v>3121.3603399999997</v>
      </c>
    </row>
    <row r="31" spans="1:7" ht="12.75">
      <c r="A31" s="745" t="s">
        <v>898</v>
      </c>
      <c r="B31" s="884">
        <v>546</v>
      </c>
      <c r="C31" s="885" t="s">
        <v>197</v>
      </c>
      <c r="D31" s="882">
        <f>2a!D31+2b!D31</f>
        <v>54</v>
      </c>
      <c r="E31" s="883">
        <f>2a!E31+2b!E31</f>
        <v>35</v>
      </c>
      <c r="F31" s="878"/>
      <c r="G31" s="879">
        <f t="shared" si="0"/>
        <v>89</v>
      </c>
    </row>
    <row r="32" spans="1:7" ht="12.75">
      <c r="A32" s="745" t="s">
        <v>899</v>
      </c>
      <c r="B32" s="884">
        <v>548</v>
      </c>
      <c r="C32" s="885" t="s">
        <v>200</v>
      </c>
      <c r="D32" s="882">
        <f>2a!D32+2b!D32</f>
        <v>0</v>
      </c>
      <c r="E32" s="883">
        <f>2a!E32+2b!E32</f>
        <v>0</v>
      </c>
      <c r="F32" s="878"/>
      <c r="G32" s="879">
        <f t="shared" si="0"/>
        <v>0</v>
      </c>
    </row>
    <row r="33" spans="1:7" ht="12.75">
      <c r="A33" s="745" t="s">
        <v>900</v>
      </c>
      <c r="B33" s="884">
        <v>549</v>
      </c>
      <c r="C33" s="885" t="s">
        <v>202</v>
      </c>
      <c r="D33" s="882">
        <f>2a!D33+2b!D33</f>
        <v>73377.03224</v>
      </c>
      <c r="E33" s="883">
        <f>2a!E33+2b!E33</f>
        <v>742.12453</v>
      </c>
      <c r="F33" s="878"/>
      <c r="G33" s="879">
        <f t="shared" si="0"/>
        <v>74119.15677</v>
      </c>
    </row>
    <row r="34" spans="1:7" ht="12.75" customHeight="1">
      <c r="A34" s="745" t="s">
        <v>901</v>
      </c>
      <c r="B34" s="880" t="s">
        <v>902</v>
      </c>
      <c r="C34" s="885" t="s">
        <v>203</v>
      </c>
      <c r="D34" s="886">
        <f>SUM(D35:D39)</f>
        <v>5915.76308</v>
      </c>
      <c r="E34" s="887">
        <f>SUM(E35:E39)</f>
        <v>0</v>
      </c>
      <c r="F34" s="878"/>
      <c r="G34" s="879">
        <f t="shared" si="0"/>
        <v>5915.76308</v>
      </c>
    </row>
    <row r="35" spans="1:7" ht="12.75">
      <c r="A35" s="745" t="s">
        <v>903</v>
      </c>
      <c r="B35" s="884">
        <v>551</v>
      </c>
      <c r="C35" s="885" t="s">
        <v>205</v>
      </c>
      <c r="D35" s="882">
        <f>2a!D35+2b!D35</f>
        <v>5915.76308</v>
      </c>
      <c r="E35" s="883">
        <f>2a!E35+2b!E35</f>
        <v>0</v>
      </c>
      <c r="F35" s="878"/>
      <c r="G35" s="879">
        <f t="shared" si="0"/>
        <v>5915.76308</v>
      </c>
    </row>
    <row r="36" spans="1:7" ht="12.75" customHeight="1">
      <c r="A36" s="745" t="s">
        <v>904</v>
      </c>
      <c r="B36" s="884">
        <v>552</v>
      </c>
      <c r="C36" s="885" t="s">
        <v>208</v>
      </c>
      <c r="D36" s="882">
        <f>2a!D36+2b!D36</f>
        <v>0</v>
      </c>
      <c r="E36" s="883">
        <f>2a!E36+2b!E36</f>
        <v>0</v>
      </c>
      <c r="F36" s="878"/>
      <c r="G36" s="879">
        <f t="shared" si="0"/>
        <v>0</v>
      </c>
    </row>
    <row r="37" spans="1:7" ht="12.75">
      <c r="A37" s="745" t="s">
        <v>905</v>
      </c>
      <c r="B37" s="884">
        <v>553</v>
      </c>
      <c r="C37" s="885" t="s">
        <v>211</v>
      </c>
      <c r="D37" s="882">
        <f>2a!D37+2b!D37</f>
        <v>0</v>
      </c>
      <c r="E37" s="883">
        <f>2a!E37+2b!E37</f>
        <v>0</v>
      </c>
      <c r="F37" s="878"/>
      <c r="G37" s="879">
        <f t="shared" si="0"/>
        <v>0</v>
      </c>
    </row>
    <row r="38" spans="1:7" ht="12.75">
      <c r="A38" s="745" t="s">
        <v>906</v>
      </c>
      <c r="B38" s="884">
        <v>554</v>
      </c>
      <c r="C38" s="885" t="s">
        <v>214</v>
      </c>
      <c r="D38" s="882">
        <f>2a!D38+2b!D38</f>
        <v>0</v>
      </c>
      <c r="E38" s="883">
        <f>2a!E38+2b!E38</f>
        <v>0</v>
      </c>
      <c r="F38" s="878"/>
      <c r="G38" s="879">
        <f t="shared" si="0"/>
        <v>0</v>
      </c>
    </row>
    <row r="39" spans="1:7" ht="12.75">
      <c r="A39" s="745" t="s">
        <v>909</v>
      </c>
      <c r="B39" s="884">
        <v>556.559</v>
      </c>
      <c r="C39" s="885" t="s">
        <v>217</v>
      </c>
      <c r="D39" s="882">
        <f>2a!D39+2b!D39</f>
        <v>0</v>
      </c>
      <c r="E39" s="883">
        <f>2a!E39+2b!E39</f>
        <v>0</v>
      </c>
      <c r="F39" s="878"/>
      <c r="G39" s="879">
        <f t="shared" si="0"/>
        <v>0</v>
      </c>
    </row>
    <row r="40" spans="1:7" ht="12.75">
      <c r="A40" s="745" t="s">
        <v>907</v>
      </c>
      <c r="B40" s="880" t="s">
        <v>908</v>
      </c>
      <c r="C40" s="885" t="s">
        <v>220</v>
      </c>
      <c r="D40" s="886">
        <f>SUM(D41:D41)</f>
        <v>0</v>
      </c>
      <c r="E40" s="887">
        <f>SUM(E41:E41)</f>
        <v>0</v>
      </c>
      <c r="F40" s="878"/>
      <c r="G40" s="879">
        <f t="shared" si="0"/>
        <v>0</v>
      </c>
    </row>
    <row r="41" spans="1:7" ht="25.5">
      <c r="A41" s="745" t="s">
        <v>910</v>
      </c>
      <c r="B41" s="884">
        <v>581.582</v>
      </c>
      <c r="C41" s="885" t="s">
        <v>223</v>
      </c>
      <c r="D41" s="882">
        <f>2a!D41+2b!D41</f>
        <v>0</v>
      </c>
      <c r="E41" s="883">
        <f>2a!E41+2b!E41</f>
        <v>0</v>
      </c>
      <c r="F41" s="878"/>
      <c r="G41" s="879">
        <f t="shared" si="0"/>
        <v>0</v>
      </c>
    </row>
    <row r="42" spans="1:7" ht="12.75">
      <c r="A42" s="888" t="s">
        <v>466</v>
      </c>
      <c r="B42" s="880" t="s">
        <v>912</v>
      </c>
      <c r="C42" s="885" t="s">
        <v>226</v>
      </c>
      <c r="D42" s="886">
        <f>D43</f>
        <v>58.32</v>
      </c>
      <c r="E42" s="887">
        <f>E43</f>
        <v>0</v>
      </c>
      <c r="F42" s="878"/>
      <c r="G42" s="879">
        <f t="shared" si="0"/>
        <v>58.32</v>
      </c>
    </row>
    <row r="43" spans="1:7" ht="12.75">
      <c r="A43" s="745" t="s">
        <v>911</v>
      </c>
      <c r="B43" s="884">
        <v>591.595</v>
      </c>
      <c r="C43" s="885" t="s">
        <v>229</v>
      </c>
      <c r="D43" s="882">
        <f>2a!D43+2b!D43</f>
        <v>58.32</v>
      </c>
      <c r="E43" s="883">
        <f>2a!E43+2b!E43</f>
        <v>0</v>
      </c>
      <c r="F43" s="878"/>
      <c r="G43" s="879">
        <f t="shared" si="0"/>
        <v>58.32</v>
      </c>
    </row>
    <row r="44" spans="1:7" ht="25.5">
      <c r="A44" s="745" t="s">
        <v>467</v>
      </c>
      <c r="B44" s="889" t="s">
        <v>913</v>
      </c>
      <c r="C44" s="885" t="s">
        <v>232</v>
      </c>
      <c r="D44" s="886">
        <f>SUM(D7,D14,D18,D24,D26,D34,D40,D42)</f>
        <v>376165.23665999994</v>
      </c>
      <c r="E44" s="887">
        <f>SUM(E7,E14,E18,E24,E26,E34,E40,E42)</f>
        <v>4283.33986</v>
      </c>
      <c r="F44" s="878"/>
      <c r="G44" s="879">
        <f t="shared" si="0"/>
        <v>380448.57651999994</v>
      </c>
    </row>
    <row r="45" spans="1:7" ht="23.25" customHeight="1">
      <c r="A45" s="745" t="s">
        <v>917</v>
      </c>
      <c r="B45" s="889" t="s">
        <v>916</v>
      </c>
      <c r="C45" s="885" t="s">
        <v>261</v>
      </c>
      <c r="D45" s="886">
        <f>D46</f>
        <v>8938.40507</v>
      </c>
      <c r="E45" s="887">
        <f>E46</f>
        <v>30</v>
      </c>
      <c r="F45" s="878"/>
      <c r="G45" s="879">
        <f t="shared" si="0"/>
        <v>8968.40507</v>
      </c>
    </row>
    <row r="46" spans="1:7" ht="12.75" customHeight="1">
      <c r="A46" s="745" t="s">
        <v>915</v>
      </c>
      <c r="B46" s="890">
        <v>799</v>
      </c>
      <c r="C46" s="885" t="s">
        <v>914</v>
      </c>
      <c r="D46" s="891">
        <f>2a!D46+2b!D46</f>
        <v>8938.40507</v>
      </c>
      <c r="E46" s="892">
        <f>2a!E46+2b!E46</f>
        <v>30</v>
      </c>
      <c r="F46" s="878"/>
      <c r="G46" s="879">
        <f t="shared" si="0"/>
        <v>8968.40507</v>
      </c>
    </row>
    <row r="47" spans="1:7" ht="13.5" thickBot="1">
      <c r="A47" s="893" t="s">
        <v>36</v>
      </c>
      <c r="B47" s="894" t="s">
        <v>918</v>
      </c>
      <c r="C47" s="895" t="s">
        <v>919</v>
      </c>
      <c r="D47" s="896">
        <f>D44+D45</f>
        <v>385103.6417299999</v>
      </c>
      <c r="E47" s="897">
        <f>E44+E45</f>
        <v>4313.33986</v>
      </c>
      <c r="F47" s="878"/>
      <c r="G47" s="879">
        <f t="shared" si="0"/>
        <v>389416.9815899999</v>
      </c>
    </row>
    <row r="48" spans="1:7" ht="13.5" thickBot="1">
      <c r="A48" s="1285" t="s">
        <v>468</v>
      </c>
      <c r="B48" s="1286"/>
      <c r="C48" s="1286"/>
      <c r="D48" s="1286"/>
      <c r="E48" s="1287"/>
      <c r="F48" s="867"/>
      <c r="G48" s="860"/>
    </row>
    <row r="49" spans="1:7" ht="12.75">
      <c r="A49" s="773" t="s">
        <v>921</v>
      </c>
      <c r="B49" s="898" t="s">
        <v>924</v>
      </c>
      <c r="C49" s="899" t="s">
        <v>234</v>
      </c>
      <c r="D49" s="900">
        <f>SUM(D50)</f>
        <v>289742.39872</v>
      </c>
      <c r="E49" s="901">
        <f>SUM(E50)</f>
        <v>0</v>
      </c>
      <c r="F49" s="878"/>
      <c r="G49" s="879">
        <f t="shared" si="0"/>
        <v>289742.39872</v>
      </c>
    </row>
    <row r="50" spans="1:7" ht="12.75">
      <c r="A50" s="745" t="s">
        <v>922</v>
      </c>
      <c r="B50" s="884">
        <v>691</v>
      </c>
      <c r="C50" s="885" t="s">
        <v>236</v>
      </c>
      <c r="D50" s="882">
        <f>2a!D50+2b!D50</f>
        <v>289742.39872</v>
      </c>
      <c r="E50" s="883">
        <f>2a!E50+2b!E50</f>
        <v>0</v>
      </c>
      <c r="F50" s="878"/>
      <c r="G50" s="879">
        <f t="shared" si="0"/>
        <v>289742.39872</v>
      </c>
    </row>
    <row r="51" spans="1:7" ht="12.75">
      <c r="A51" s="745" t="s">
        <v>928</v>
      </c>
      <c r="B51" s="880" t="s">
        <v>923</v>
      </c>
      <c r="C51" s="885" t="s">
        <v>238</v>
      </c>
      <c r="D51" s="886">
        <f>SUM(D52:D54)</f>
        <v>0</v>
      </c>
      <c r="E51" s="887">
        <f>SUM(E52:E54)</f>
        <v>0</v>
      </c>
      <c r="F51" s="878"/>
      <c r="G51" s="879">
        <f t="shared" si="0"/>
        <v>0</v>
      </c>
    </row>
    <row r="52" spans="1:7" ht="12.75">
      <c r="A52" s="745" t="s">
        <v>925</v>
      </c>
      <c r="B52" s="884">
        <v>681</v>
      </c>
      <c r="C52" s="885" t="s">
        <v>240</v>
      </c>
      <c r="D52" s="891">
        <f>2a!D52+2b!D52</f>
        <v>0</v>
      </c>
      <c r="E52" s="892">
        <f>2a!E52+2b!E52</f>
        <v>0</v>
      </c>
      <c r="F52" s="878"/>
      <c r="G52" s="879">
        <f t="shared" si="0"/>
        <v>0</v>
      </c>
    </row>
    <row r="53" spans="1:7" ht="12.75">
      <c r="A53" s="745" t="s">
        <v>926</v>
      </c>
      <c r="B53" s="884">
        <v>682</v>
      </c>
      <c r="C53" s="885" t="s">
        <v>243</v>
      </c>
      <c r="D53" s="891">
        <f>2a!D53+2b!D53</f>
        <v>0</v>
      </c>
      <c r="E53" s="892">
        <f>2a!E53+2b!E53</f>
        <v>0</v>
      </c>
      <c r="F53" s="878"/>
      <c r="G53" s="879">
        <f t="shared" si="0"/>
        <v>0</v>
      </c>
    </row>
    <row r="54" spans="1:7" ht="12.75">
      <c r="A54" s="745" t="s">
        <v>927</v>
      </c>
      <c r="B54" s="884">
        <v>684</v>
      </c>
      <c r="C54" s="885" t="s">
        <v>245</v>
      </c>
      <c r="D54" s="891">
        <f>2a!D54+2b!D54</f>
        <v>0</v>
      </c>
      <c r="E54" s="892">
        <f>2a!E54+2b!E54</f>
        <v>0</v>
      </c>
      <c r="F54" s="878"/>
      <c r="G54" s="879">
        <f t="shared" si="0"/>
        <v>0</v>
      </c>
    </row>
    <row r="55" spans="1:7" ht="12.75">
      <c r="A55" s="745" t="s">
        <v>929</v>
      </c>
      <c r="B55" s="880" t="s">
        <v>930</v>
      </c>
      <c r="C55" s="885" t="s">
        <v>248</v>
      </c>
      <c r="D55" s="886">
        <f>2a!D55+2b!D55</f>
        <v>52648.31093</v>
      </c>
      <c r="E55" s="887">
        <f>2a!E55+2b!E55</f>
        <v>3239.27435</v>
      </c>
      <c r="F55" s="878"/>
      <c r="G55" s="879">
        <f t="shared" si="0"/>
        <v>55887.58528</v>
      </c>
    </row>
    <row r="56" spans="1:7" ht="12.75">
      <c r="A56" s="745" t="s">
        <v>931</v>
      </c>
      <c r="B56" s="880" t="s">
        <v>932</v>
      </c>
      <c r="C56" s="885" t="s">
        <v>251</v>
      </c>
      <c r="D56" s="886">
        <f>SUM(D57:D62)</f>
        <v>36132.52726</v>
      </c>
      <c r="E56" s="887">
        <f>SUM(E57:E62)</f>
        <v>3.88121</v>
      </c>
      <c r="F56" s="878"/>
      <c r="G56" s="879">
        <f t="shared" si="0"/>
        <v>36136.40847</v>
      </c>
    </row>
    <row r="57" spans="1:7" ht="12.75">
      <c r="A57" s="745" t="s">
        <v>933</v>
      </c>
      <c r="B57" s="884">
        <v>641.642</v>
      </c>
      <c r="C57" s="885" t="s">
        <v>254</v>
      </c>
      <c r="D57" s="882">
        <f>2a!D57+2b!D57</f>
        <v>0</v>
      </c>
      <c r="E57" s="883">
        <f>2a!E57+2b!E57</f>
        <v>0</v>
      </c>
      <c r="F57" s="878"/>
      <c r="G57" s="879">
        <f t="shared" si="0"/>
        <v>0</v>
      </c>
    </row>
    <row r="58" spans="1:7" ht="12.75">
      <c r="A58" s="745" t="s">
        <v>934</v>
      </c>
      <c r="B58" s="884">
        <v>643</v>
      </c>
      <c r="C58" s="885" t="s">
        <v>256</v>
      </c>
      <c r="D58" s="882">
        <f>2a!D58+2b!D58</f>
        <v>0.11029</v>
      </c>
      <c r="E58" s="883">
        <f>2a!E58+2b!E58</f>
        <v>0</v>
      </c>
      <c r="F58" s="878"/>
      <c r="G58" s="879">
        <f t="shared" si="0"/>
        <v>0.11029</v>
      </c>
    </row>
    <row r="59" spans="1:7" ht="12.75">
      <c r="A59" s="745" t="s">
        <v>935</v>
      </c>
      <c r="B59" s="884">
        <v>644</v>
      </c>
      <c r="C59" s="885" t="s">
        <v>259</v>
      </c>
      <c r="D59" s="882">
        <f>2a!D59+2b!D59</f>
        <v>0</v>
      </c>
      <c r="E59" s="883">
        <f>2a!E59+2b!E59</f>
        <v>0.00297</v>
      </c>
      <c r="F59" s="878"/>
      <c r="G59" s="879">
        <f t="shared" si="0"/>
        <v>0.00297</v>
      </c>
    </row>
    <row r="60" spans="1:7" ht="12.75">
      <c r="A60" s="745" t="s">
        <v>936</v>
      </c>
      <c r="B60" s="884">
        <v>645</v>
      </c>
      <c r="C60" s="885" t="s">
        <v>262</v>
      </c>
      <c r="D60" s="882">
        <f>2a!D60+2b!D60</f>
        <v>106.91873</v>
      </c>
      <c r="E60" s="883">
        <f>2a!E60+2b!E60</f>
        <v>0</v>
      </c>
      <c r="F60" s="878"/>
      <c r="G60" s="879">
        <f t="shared" si="0"/>
        <v>106.91873</v>
      </c>
    </row>
    <row r="61" spans="1:7" ht="12.75">
      <c r="A61" s="745" t="s">
        <v>937</v>
      </c>
      <c r="B61" s="884">
        <v>648</v>
      </c>
      <c r="C61" s="885" t="s">
        <v>265</v>
      </c>
      <c r="D61" s="882">
        <f>2a!D61+2b!D61</f>
        <v>27629.23274</v>
      </c>
      <c r="E61" s="883">
        <f>2a!E61+2b!E61</f>
        <v>0</v>
      </c>
      <c r="F61" s="878"/>
      <c r="G61" s="879">
        <f t="shared" si="0"/>
        <v>27629.23274</v>
      </c>
    </row>
    <row r="62" spans="1:7" ht="12.75">
      <c r="A62" s="745" t="s">
        <v>938</v>
      </c>
      <c r="B62" s="884">
        <v>649</v>
      </c>
      <c r="C62" s="885" t="s">
        <v>267</v>
      </c>
      <c r="D62" s="882">
        <f>2a!D62+2b!D62</f>
        <v>8396.2655</v>
      </c>
      <c r="E62" s="883">
        <f>2a!E62+2b!E62</f>
        <v>3.87824</v>
      </c>
      <c r="F62" s="878"/>
      <c r="G62" s="879">
        <f t="shared" si="0"/>
        <v>8400.14374</v>
      </c>
    </row>
    <row r="63" spans="1:7" ht="12.75">
      <c r="A63" s="745" t="s">
        <v>960</v>
      </c>
      <c r="B63" s="880" t="s">
        <v>939</v>
      </c>
      <c r="C63" s="885" t="s">
        <v>269</v>
      </c>
      <c r="D63" s="886">
        <f>SUM(D64:D68)</f>
        <v>10.32227</v>
      </c>
      <c r="E63" s="887">
        <f>SUM(E64:E68)</f>
        <v>0</v>
      </c>
      <c r="F63" s="878"/>
      <c r="G63" s="879">
        <f t="shared" si="0"/>
        <v>10.32227</v>
      </c>
    </row>
    <row r="64" spans="1:7" ht="12.75">
      <c r="A64" s="745" t="s">
        <v>940</v>
      </c>
      <c r="B64" s="884">
        <v>652</v>
      </c>
      <c r="C64" s="885" t="s">
        <v>272</v>
      </c>
      <c r="D64" s="882">
        <f>2a!D64+2b!D64</f>
        <v>10.32227</v>
      </c>
      <c r="E64" s="883">
        <f>2a!E64+2b!E64</f>
        <v>0</v>
      </c>
      <c r="F64" s="878"/>
      <c r="G64" s="879">
        <f t="shared" si="0"/>
        <v>10.32227</v>
      </c>
    </row>
    <row r="65" spans="1:7" ht="12.75">
      <c r="A65" s="745" t="s">
        <v>941</v>
      </c>
      <c r="B65" s="884">
        <v>653</v>
      </c>
      <c r="C65" s="885" t="s">
        <v>275</v>
      </c>
      <c r="D65" s="882">
        <f>2a!D65+2b!D65</f>
        <v>0</v>
      </c>
      <c r="E65" s="883">
        <f>2a!E65+2b!E65</f>
        <v>0</v>
      </c>
      <c r="F65" s="878"/>
      <c r="G65" s="879">
        <f t="shared" si="0"/>
        <v>0</v>
      </c>
    </row>
    <row r="66" spans="1:7" ht="12.75">
      <c r="A66" s="745" t="s">
        <v>942</v>
      </c>
      <c r="B66" s="884">
        <v>654</v>
      </c>
      <c r="C66" s="885" t="s">
        <v>277</v>
      </c>
      <c r="D66" s="882">
        <f>2a!D66+2b!D66</f>
        <v>0</v>
      </c>
      <c r="E66" s="883">
        <f>2a!E66+2b!E66</f>
        <v>0</v>
      </c>
      <c r="F66" s="878"/>
      <c r="G66" s="879">
        <f t="shared" si="0"/>
        <v>0</v>
      </c>
    </row>
    <row r="67" spans="1:7" ht="12.75">
      <c r="A67" s="745" t="s">
        <v>943</v>
      </c>
      <c r="B67" s="884">
        <v>655</v>
      </c>
      <c r="C67" s="885" t="s">
        <v>280</v>
      </c>
      <c r="D67" s="882">
        <f>2a!D67+2b!D67</f>
        <v>0</v>
      </c>
      <c r="E67" s="883">
        <f>2a!E67+2b!E67</f>
        <v>0</v>
      </c>
      <c r="F67" s="878"/>
      <c r="G67" s="879">
        <f t="shared" si="0"/>
        <v>0</v>
      </c>
    </row>
    <row r="68" spans="1:7" ht="12.75" customHeight="1">
      <c r="A68" s="745" t="s">
        <v>944</v>
      </c>
      <c r="B68" s="884">
        <v>657</v>
      </c>
      <c r="C68" s="885" t="s">
        <v>283</v>
      </c>
      <c r="D68" s="882">
        <f>2a!D68+2b!D68</f>
        <v>0</v>
      </c>
      <c r="E68" s="883">
        <f>2a!E68+2b!E68</f>
        <v>0</v>
      </c>
      <c r="F68" s="878"/>
      <c r="G68" s="879">
        <f t="shared" si="0"/>
        <v>0</v>
      </c>
    </row>
    <row r="69" spans="1:7" ht="25.5">
      <c r="A69" s="888" t="s">
        <v>469</v>
      </c>
      <c r="B69" s="889" t="s">
        <v>945</v>
      </c>
      <c r="C69" s="885" t="s">
        <v>285</v>
      </c>
      <c r="D69" s="886">
        <f>SUM(D49,D51,D55:D56,D63)</f>
        <v>378533.55918</v>
      </c>
      <c r="E69" s="887">
        <f>SUM(E49,E51,E55:E56,E63)</f>
        <v>3243.15556</v>
      </c>
      <c r="F69" s="878"/>
      <c r="G69" s="879">
        <f t="shared" si="0"/>
        <v>381776.71473999997</v>
      </c>
    </row>
    <row r="70" spans="1:7" ht="12.75">
      <c r="A70" s="745" t="s">
        <v>947</v>
      </c>
      <c r="B70" s="889" t="s">
        <v>952</v>
      </c>
      <c r="C70" s="885" t="s">
        <v>946</v>
      </c>
      <c r="D70" s="886">
        <f>SUM(D71:D72)</f>
        <v>7168.31682</v>
      </c>
      <c r="E70" s="887">
        <f>SUM(E71:E72)</f>
        <v>1104.58804</v>
      </c>
      <c r="F70" s="878"/>
      <c r="G70" s="879">
        <f t="shared" si="0"/>
        <v>8272.90486</v>
      </c>
    </row>
    <row r="71" spans="1:7" ht="12.75">
      <c r="A71" s="902" t="s">
        <v>1073</v>
      </c>
      <c r="B71" s="903">
        <v>899</v>
      </c>
      <c r="C71" s="885" t="s">
        <v>948</v>
      </c>
      <c r="D71" s="882">
        <f>2a!D71+2b!D71</f>
        <v>3000</v>
      </c>
      <c r="E71" s="883">
        <f>2a!E71+2b!E71</f>
        <v>1104.58804</v>
      </c>
      <c r="F71" s="878"/>
      <c r="G71" s="879">
        <f t="shared" si="0"/>
        <v>4104.588040000001</v>
      </c>
    </row>
    <row r="72" spans="1:7" ht="12.75">
      <c r="A72" s="902" t="s">
        <v>1074</v>
      </c>
      <c r="B72" s="903">
        <v>692</v>
      </c>
      <c r="C72" s="885" t="s">
        <v>949</v>
      </c>
      <c r="D72" s="882">
        <f>2a!D72+2b!D72</f>
        <v>4168.31682</v>
      </c>
      <c r="E72" s="883">
        <f>2a!E72+2b!E72</f>
        <v>0</v>
      </c>
      <c r="F72" s="878"/>
      <c r="G72" s="879">
        <f>D72+E72</f>
        <v>4168.31682</v>
      </c>
    </row>
    <row r="73" spans="1:7" ht="12.75" customHeight="1">
      <c r="A73" s="904" t="s">
        <v>37</v>
      </c>
      <c r="B73" s="905" t="s">
        <v>950</v>
      </c>
      <c r="C73" s="885" t="s">
        <v>951</v>
      </c>
      <c r="D73" s="906">
        <f>SUM(D69:D70)</f>
        <v>385701.876</v>
      </c>
      <c r="E73" s="907">
        <f>SUM(E69:E70)</f>
        <v>4347.7436</v>
      </c>
      <c r="F73" s="878"/>
      <c r="G73" s="879">
        <f>D73+E73</f>
        <v>390049.6196</v>
      </c>
    </row>
    <row r="74" spans="1:7" ht="12.75" customHeight="1">
      <c r="A74" s="908" t="s">
        <v>470</v>
      </c>
      <c r="B74" s="909" t="s">
        <v>956</v>
      </c>
      <c r="C74" s="885" t="s">
        <v>288</v>
      </c>
      <c r="D74" s="906">
        <f>D69-D44+D42</f>
        <v>2426.6425200000454</v>
      </c>
      <c r="E74" s="907">
        <f>E69-E44+E42</f>
        <v>-1040.1843</v>
      </c>
      <c r="F74" s="878"/>
      <c r="G74" s="879">
        <f>D74+E74</f>
        <v>1386.4582200000455</v>
      </c>
    </row>
    <row r="75" spans="1:7" ht="12.75" customHeight="1">
      <c r="A75" s="908" t="s">
        <v>471</v>
      </c>
      <c r="B75" s="909" t="s">
        <v>957</v>
      </c>
      <c r="C75" s="885" t="s">
        <v>291</v>
      </c>
      <c r="D75" s="906">
        <f>D69-D44</f>
        <v>2368.322520000045</v>
      </c>
      <c r="E75" s="907">
        <f>E69-E44</f>
        <v>-1040.1843</v>
      </c>
      <c r="F75" s="878"/>
      <c r="G75" s="910">
        <f>D75+E75</f>
        <v>1328.1382200000453</v>
      </c>
    </row>
    <row r="76" spans="1:7" ht="12.75" customHeight="1" thickBot="1">
      <c r="A76" s="911" t="s">
        <v>953</v>
      </c>
      <c r="B76" s="777" t="s">
        <v>954</v>
      </c>
      <c r="C76" s="912" t="s">
        <v>955</v>
      </c>
      <c r="D76" s="896">
        <f>D70-D45</f>
        <v>-1770.0882500000007</v>
      </c>
      <c r="E76" s="897">
        <f>E70-E45</f>
        <v>1074.58804</v>
      </c>
      <c r="F76" s="878"/>
      <c r="G76" s="910">
        <f>D76+E76</f>
        <v>-695.5002100000006</v>
      </c>
    </row>
    <row r="77" spans="1:7" ht="12.75" customHeight="1" thickBot="1">
      <c r="A77" s="1292"/>
      <c r="B77" s="1293"/>
      <c r="C77" s="1294"/>
      <c r="D77" s="1295" t="s">
        <v>686</v>
      </c>
      <c r="E77" s="1296"/>
      <c r="F77" s="861"/>
      <c r="G77" s="860"/>
    </row>
    <row r="78" spans="1:7" ht="12.75">
      <c r="A78" s="913" t="s">
        <v>1029</v>
      </c>
      <c r="B78" s="914" t="s">
        <v>958</v>
      </c>
      <c r="C78" s="915" t="s">
        <v>294</v>
      </c>
      <c r="D78" s="1288">
        <f>+D74+E74</f>
        <v>1386.4582200000455</v>
      </c>
      <c r="E78" s="1289"/>
      <c r="F78" s="859"/>
      <c r="G78" s="879"/>
    </row>
    <row r="79" spans="1:7" ht="13.5" thickBot="1">
      <c r="A79" s="916" t="s">
        <v>1028</v>
      </c>
      <c r="B79" s="917" t="s">
        <v>959</v>
      </c>
      <c r="C79" s="918" t="s">
        <v>297</v>
      </c>
      <c r="D79" s="1290">
        <f>+D75+E75</f>
        <v>1328.1382200000453</v>
      </c>
      <c r="E79" s="1291"/>
      <c r="F79" s="859"/>
      <c r="G79" s="879"/>
    </row>
    <row r="80" spans="1:7" ht="12.75">
      <c r="A80" s="913" t="s">
        <v>1033</v>
      </c>
      <c r="B80" s="914" t="s">
        <v>1034</v>
      </c>
      <c r="C80" s="915" t="s">
        <v>1031</v>
      </c>
      <c r="D80" s="1288">
        <f>D76+E76</f>
        <v>-695.5002100000006</v>
      </c>
      <c r="E80" s="1289"/>
      <c r="F80" s="859"/>
      <c r="G80" s="879"/>
    </row>
    <row r="81" spans="1:11" ht="13.5" thickBot="1">
      <c r="A81" s="916" t="s">
        <v>1027</v>
      </c>
      <c r="B81" s="917" t="s">
        <v>1035</v>
      </c>
      <c r="C81" s="918" t="s">
        <v>1032</v>
      </c>
      <c r="D81" s="1290">
        <f>D79+D80</f>
        <v>632.6380100000447</v>
      </c>
      <c r="E81" s="1291"/>
      <c r="F81" s="859"/>
      <c r="G81" s="879"/>
      <c r="K81" s="197"/>
    </row>
    <row r="82" spans="1:7" ht="12.75">
      <c r="A82" s="919"/>
      <c r="B82" s="779"/>
      <c r="C82" s="779"/>
      <c r="D82" s="920"/>
      <c r="E82" s="920"/>
      <c r="F82" s="859"/>
      <c r="G82" s="879"/>
    </row>
    <row r="83" spans="1:7" ht="12.75">
      <c r="A83" s="921"/>
      <c r="B83" s="922"/>
      <c r="C83" s="922"/>
      <c r="D83" s="923"/>
      <c r="E83" s="923"/>
      <c r="F83" s="923"/>
      <c r="G83" s="860"/>
    </row>
    <row r="84" spans="1:7" ht="12.75">
      <c r="A84" s="924" t="s">
        <v>624</v>
      </c>
      <c r="B84" s="922"/>
      <c r="C84" s="922"/>
      <c r="D84" s="923"/>
      <c r="E84" s="923"/>
      <c r="F84" s="859"/>
      <c r="G84" s="860"/>
    </row>
    <row r="85" spans="1:7" ht="12.75">
      <c r="A85" s="859" t="s">
        <v>641</v>
      </c>
      <c r="B85" s="922"/>
      <c r="C85" s="922"/>
      <c r="D85" s="923"/>
      <c r="E85" s="923"/>
      <c r="F85" s="859"/>
      <c r="G85" s="860"/>
    </row>
    <row r="86" spans="1:7" ht="12.75">
      <c r="A86" s="859" t="s">
        <v>644</v>
      </c>
      <c r="B86" s="925"/>
      <c r="C86" s="925"/>
      <c r="D86" s="923"/>
      <c r="E86" s="923"/>
      <c r="F86" s="859"/>
      <c r="G86" s="860"/>
    </row>
    <row r="87" spans="1:7" ht="12.75">
      <c r="A87" s="353"/>
      <c r="B87" s="925"/>
      <c r="C87" s="925"/>
      <c r="D87" s="923"/>
      <c r="E87" s="923"/>
      <c r="F87" s="859"/>
      <c r="G87" s="860"/>
    </row>
    <row r="88" spans="1:7" ht="12.75">
      <c r="A88" s="778"/>
      <c r="B88" s="926"/>
      <c r="C88" s="926"/>
      <c r="D88" s="780"/>
      <c r="E88" s="780"/>
      <c r="F88" s="859"/>
      <c r="G88" s="879">
        <f>G75+G76</f>
        <v>632.6380100000447</v>
      </c>
    </row>
    <row r="89" spans="1:7" s="820" customFormat="1" ht="12.75">
      <c r="A89" s="927" t="s">
        <v>1022</v>
      </c>
      <c r="B89" s="928"/>
      <c r="C89" s="928"/>
      <c r="D89" s="929">
        <f>D75+D76</f>
        <v>598.2342700000445</v>
      </c>
      <c r="E89" s="929">
        <f>E75+E76</f>
        <v>34.4037400000002</v>
      </c>
      <c r="F89" s="930"/>
      <c r="G89" s="879">
        <f>D89+E89</f>
        <v>632.6380100000447</v>
      </c>
    </row>
    <row r="90" spans="1:7" s="820" customFormat="1" ht="12.75">
      <c r="A90" s="927"/>
      <c r="B90" s="928"/>
      <c r="C90" s="928"/>
      <c r="D90" s="929"/>
      <c r="E90" s="929"/>
      <c r="F90" s="931" t="s">
        <v>1070</v>
      </c>
      <c r="G90" s="932">
        <f>G88-G89</f>
        <v>0</v>
      </c>
    </row>
    <row r="91" spans="6:7" ht="12.75">
      <c r="F91" s="931" t="s">
        <v>1069</v>
      </c>
      <c r="G91" s="932">
        <f>D81-1!E99</f>
        <v>4.46789272245951E-11</v>
      </c>
    </row>
  </sheetData>
  <sheetProtection sheet="1"/>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20.xml><?xml version="1.0" encoding="utf-8"?>
<worksheet xmlns="http://schemas.openxmlformats.org/spreadsheetml/2006/main" xmlns:r="http://schemas.openxmlformats.org/officeDocument/2006/relationships">
  <dimension ref="A1:C26"/>
  <sheetViews>
    <sheetView workbookViewId="0" topLeftCell="A1">
      <selection activeCell="C15" sqref="C15"/>
    </sheetView>
  </sheetViews>
  <sheetFormatPr defaultColWidth="9.140625" defaultRowHeight="15"/>
  <cols>
    <col min="1" max="1" width="15.57421875" style="28" customWidth="1"/>
    <col min="2" max="2" width="32.00390625" style="28" customWidth="1"/>
    <col min="3" max="3" width="17.8515625" style="43" customWidth="1"/>
    <col min="4" max="6" width="9.140625" style="30" customWidth="1"/>
    <col min="7" max="16384" width="9.140625" style="28" customWidth="1"/>
  </cols>
  <sheetData>
    <row r="1" spans="1:3" ht="18.75">
      <c r="A1" s="735" t="s">
        <v>16</v>
      </c>
      <c r="B1" s="46"/>
      <c r="C1" s="47"/>
    </row>
    <row r="2" spans="1:3" ht="13.5" thickBot="1">
      <c r="A2" s="46"/>
      <c r="B2" s="46"/>
      <c r="C2" s="617" t="s">
        <v>493</v>
      </c>
    </row>
    <row r="3" spans="1:3" ht="13.5" thickBot="1">
      <c r="A3" s="1611" t="s">
        <v>513</v>
      </c>
      <c r="B3" s="1612"/>
      <c r="C3" s="417">
        <v>100</v>
      </c>
    </row>
    <row r="4" spans="1:3" ht="12.75">
      <c r="A4" s="1451" t="s">
        <v>515</v>
      </c>
      <c r="B4" s="615" t="s">
        <v>516</v>
      </c>
      <c r="C4" s="98">
        <v>0</v>
      </c>
    </row>
    <row r="5" spans="1:3" ht="12.75">
      <c r="A5" s="1610"/>
      <c r="B5" s="221" t="s">
        <v>541</v>
      </c>
      <c r="C5" s="74">
        <v>0</v>
      </c>
    </row>
    <row r="6" spans="1:3" ht="12.75">
      <c r="A6" s="1610"/>
      <c r="B6" s="221" t="s">
        <v>517</v>
      </c>
      <c r="C6" s="74">
        <v>0</v>
      </c>
    </row>
    <row r="7" spans="1:3" ht="12.75">
      <c r="A7" s="1610"/>
      <c r="B7" s="223" t="s">
        <v>519</v>
      </c>
      <c r="C7" s="77">
        <v>0</v>
      </c>
    </row>
    <row r="8" spans="1:3" ht="13.5" thickBot="1">
      <c r="A8" s="1610"/>
      <c r="B8" s="223" t="s">
        <v>688</v>
      </c>
      <c r="C8" s="77">
        <v>0</v>
      </c>
    </row>
    <row r="9" spans="1:3" ht="13.5" thickBot="1">
      <c r="A9" s="1452"/>
      <c r="B9" s="616" t="s">
        <v>497</v>
      </c>
      <c r="C9" s="112">
        <f>SUM(C4:C8)</f>
        <v>0</v>
      </c>
    </row>
    <row r="10" spans="1:3" ht="12.75">
      <c r="A10" s="1625" t="s">
        <v>520</v>
      </c>
      <c r="B10" s="618" t="s">
        <v>814</v>
      </c>
      <c r="C10" s="72">
        <v>0</v>
      </c>
    </row>
    <row r="11" spans="1:3" ht="12.75">
      <c r="A11" s="1610"/>
      <c r="B11" s="221" t="s">
        <v>542</v>
      </c>
      <c r="C11" s="74">
        <v>0</v>
      </c>
    </row>
    <row r="12" spans="1:3" ht="12.75">
      <c r="A12" s="1610"/>
      <c r="B12" s="221" t="s">
        <v>522</v>
      </c>
      <c r="C12" s="74">
        <v>0</v>
      </c>
    </row>
    <row r="13" spans="1:3" ht="12.75">
      <c r="A13" s="1610"/>
      <c r="B13" s="221" t="s">
        <v>524</v>
      </c>
      <c r="C13" s="74">
        <v>0</v>
      </c>
    </row>
    <row r="14" spans="1:3" ht="13.5" thickBot="1">
      <c r="A14" s="1610"/>
      <c r="B14" s="221" t="s">
        <v>689</v>
      </c>
      <c r="C14" s="74">
        <v>0</v>
      </c>
    </row>
    <row r="15" spans="1:3" ht="13.5" thickBot="1">
      <c r="A15" s="1452"/>
      <c r="B15" s="616" t="s">
        <v>497</v>
      </c>
      <c r="C15" s="112">
        <f>SUM(C10:C14)</f>
        <v>0</v>
      </c>
    </row>
    <row r="16" spans="1:3" ht="13.5" thickBot="1">
      <c r="A16" s="1611" t="s">
        <v>514</v>
      </c>
      <c r="B16" s="1612"/>
      <c r="C16" s="112">
        <f>C3+C9-C15</f>
        <v>100</v>
      </c>
    </row>
    <row r="17" spans="1:3" ht="12.75">
      <c r="A17" s="46"/>
      <c r="B17" s="251"/>
      <c r="C17" s="47"/>
    </row>
    <row r="18" spans="1:3" ht="12.75">
      <c r="A18" s="204" t="s">
        <v>624</v>
      </c>
      <c r="B18" s="46"/>
      <c r="C18" s="47"/>
    </row>
    <row r="19" spans="1:3" ht="12.75">
      <c r="A19" s="204" t="s">
        <v>635</v>
      </c>
      <c r="B19" s="46"/>
      <c r="C19" s="47"/>
    </row>
    <row r="20" s="30" customFormat="1" ht="12.75">
      <c r="C20" s="42"/>
    </row>
    <row r="21" s="30" customFormat="1" ht="12.75">
      <c r="C21" s="42"/>
    </row>
    <row r="22" s="30" customFormat="1" ht="12.75">
      <c r="C22" s="42"/>
    </row>
    <row r="23" s="30" customFormat="1" ht="12.75">
      <c r="C23" s="42"/>
    </row>
    <row r="24" s="30" customFormat="1" ht="12.75">
      <c r="C24" s="42"/>
    </row>
    <row r="25" s="30" customFormat="1" ht="12.75">
      <c r="C25" s="42"/>
    </row>
    <row r="26" s="30" customFormat="1" ht="12.75">
      <c r="C26" s="42"/>
    </row>
  </sheetData>
  <sheetProtection sheet="1"/>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D11" sqref="D11"/>
    </sheetView>
  </sheetViews>
  <sheetFormatPr defaultColWidth="9.140625" defaultRowHeight="15"/>
  <cols>
    <col min="1" max="1" width="13.57421875" style="7" customWidth="1"/>
    <col min="2" max="2" width="6.8515625" style="7" customWidth="1"/>
    <col min="3" max="3" width="66.8515625" style="7" customWidth="1"/>
    <col min="4" max="4" width="12.8515625" style="41" customWidth="1"/>
    <col min="5" max="5" width="10.8515625" style="41" customWidth="1"/>
    <col min="6" max="6" width="12.8515625" style="41" customWidth="1"/>
    <col min="7" max="7" width="17.57421875" style="7" customWidth="1"/>
    <col min="8" max="16384" width="9.140625" style="7" customWidth="1"/>
  </cols>
  <sheetData>
    <row r="1" spans="1:7" ht="18.75">
      <c r="A1" s="716" t="s">
        <v>17</v>
      </c>
      <c r="B1" s="204"/>
      <c r="C1" s="204"/>
      <c r="D1" s="212"/>
      <c r="E1" s="212"/>
      <c r="F1" s="212"/>
      <c r="G1" s="204"/>
    </row>
    <row r="2" spans="1:7" ht="13.5" thickBot="1">
      <c r="A2" s="204"/>
      <c r="B2" s="204"/>
      <c r="C2" s="204"/>
      <c r="D2" s="212"/>
      <c r="E2" s="212"/>
      <c r="F2" s="213" t="s">
        <v>493</v>
      </c>
      <c r="G2" s="204"/>
    </row>
    <row r="3" spans="1:7" s="17" customFormat="1" ht="17.25" customHeight="1" thickBot="1">
      <c r="A3" s="214"/>
      <c r="B3" s="215"/>
      <c r="C3" s="216" t="s">
        <v>505</v>
      </c>
      <c r="D3" s="217" t="s">
        <v>543</v>
      </c>
      <c r="E3" s="217" t="s">
        <v>544</v>
      </c>
      <c r="F3" s="218" t="s">
        <v>498</v>
      </c>
      <c r="G3" s="219"/>
    </row>
    <row r="4" spans="1:8" ht="12.75" customHeight="1">
      <c r="A4" s="1626" t="s">
        <v>513</v>
      </c>
      <c r="B4" s="220" t="s">
        <v>545</v>
      </c>
      <c r="C4" s="220"/>
      <c r="D4" s="71">
        <v>1490.57228</v>
      </c>
      <c r="E4" s="978">
        <v>0</v>
      </c>
      <c r="F4" s="113">
        <f aca="true" t="shared" si="0" ref="F4:F17">SUM(D4:E4)</f>
        <v>1490.57228</v>
      </c>
      <c r="G4" s="204"/>
      <c r="H4" s="430"/>
    </row>
    <row r="5" spans="1:8" ht="12.75" customHeight="1">
      <c r="A5" s="1626"/>
      <c r="B5" s="221" t="s">
        <v>546</v>
      </c>
      <c r="C5" s="221"/>
      <c r="D5" s="73">
        <v>839.30206</v>
      </c>
      <c r="E5" s="73"/>
      <c r="F5" s="114">
        <f t="shared" si="0"/>
        <v>839.30206</v>
      </c>
      <c r="G5" s="222"/>
      <c r="H5" s="430"/>
    </row>
    <row r="6" spans="1:8" ht="12.75" customHeight="1">
      <c r="A6" s="1626"/>
      <c r="B6" s="221" t="s">
        <v>588</v>
      </c>
      <c r="C6" s="221"/>
      <c r="D6" s="115">
        <v>1567.18579</v>
      </c>
      <c r="E6" s="73"/>
      <c r="F6" s="116">
        <f t="shared" si="0"/>
        <v>1567.18579</v>
      </c>
      <c r="G6" s="222"/>
      <c r="H6" s="430"/>
    </row>
    <row r="7" spans="1:8" ht="12.75" customHeight="1" thickBot="1">
      <c r="A7" s="1626"/>
      <c r="B7" s="223" t="s">
        <v>589</v>
      </c>
      <c r="C7" s="224"/>
      <c r="D7" s="117"/>
      <c r="E7" s="76"/>
      <c r="F7" s="118">
        <f t="shared" si="0"/>
        <v>0</v>
      </c>
      <c r="G7" s="222"/>
      <c r="H7" s="430"/>
    </row>
    <row r="8" spans="1:8" ht="13.5" thickBot="1">
      <c r="A8" s="1627"/>
      <c r="B8" s="225" t="s">
        <v>498</v>
      </c>
      <c r="C8" s="225"/>
      <c r="D8" s="226">
        <f>SUM(D4:D7)</f>
        <v>3897.0601300000003</v>
      </c>
      <c r="E8" s="226">
        <f>SUM(E4:E7)</f>
        <v>0</v>
      </c>
      <c r="F8" s="119">
        <f>SUM(F4:F7)</f>
        <v>3897.0601300000003</v>
      </c>
      <c r="G8" s="222"/>
      <c r="H8" s="430"/>
    </row>
    <row r="9" spans="1:8" ht="12.75">
      <c r="A9" s="1628" t="s">
        <v>547</v>
      </c>
      <c r="B9" s="220" t="s">
        <v>545</v>
      </c>
      <c r="C9" s="227"/>
      <c r="D9" s="1252">
        <v>1001.91448</v>
      </c>
      <c r="E9" s="1019">
        <v>0</v>
      </c>
      <c r="F9" s="120">
        <f>D9</f>
        <v>1001.91448</v>
      </c>
      <c r="G9" s="228"/>
      <c r="H9" s="430"/>
    </row>
    <row r="10" spans="1:8" ht="12.75">
      <c r="A10" s="1629"/>
      <c r="B10" s="221" t="s">
        <v>546</v>
      </c>
      <c r="C10" s="229"/>
      <c r="D10" s="71">
        <v>3302.76198</v>
      </c>
      <c r="E10" s="73"/>
      <c r="F10" s="121">
        <f>SUM(D10:E10)</f>
        <v>3302.76198</v>
      </c>
      <c r="G10" s="228"/>
      <c r="H10" s="430"/>
    </row>
    <row r="11" spans="1:8" ht="12.75">
      <c r="A11" s="1629"/>
      <c r="B11" s="221" t="s">
        <v>588</v>
      </c>
      <c r="C11" s="229"/>
      <c r="D11" s="71">
        <v>2306.59943</v>
      </c>
      <c r="E11" s="73"/>
      <c r="F11" s="121">
        <f t="shared" si="0"/>
        <v>2306.59943</v>
      </c>
      <c r="G11" s="204"/>
      <c r="H11" s="430"/>
    </row>
    <row r="12" spans="1:8" ht="13.5" thickBot="1">
      <c r="A12" s="1629"/>
      <c r="B12" s="223" t="s">
        <v>589</v>
      </c>
      <c r="C12" s="229"/>
      <c r="D12" s="73">
        <v>0</v>
      </c>
      <c r="E12" s="73"/>
      <c r="F12" s="122">
        <f t="shared" si="0"/>
        <v>0</v>
      </c>
      <c r="G12" s="204"/>
      <c r="H12" s="430"/>
    </row>
    <row r="13" spans="1:8" ht="13.5" thickBot="1">
      <c r="A13" s="1630"/>
      <c r="B13" s="230" t="s">
        <v>497</v>
      </c>
      <c r="C13" s="230"/>
      <c r="D13" s="123">
        <f>SUM(D9:D12)</f>
        <v>6611.275890000001</v>
      </c>
      <c r="E13" s="123">
        <f>SUM(E10:E12)</f>
        <v>0</v>
      </c>
      <c r="F13" s="124">
        <f>SUM(D13:E13)</f>
        <v>6611.275890000001</v>
      </c>
      <c r="G13" s="204"/>
      <c r="H13" s="430"/>
    </row>
    <row r="14" spans="1:8" ht="12.75">
      <c r="A14" s="1628" t="s">
        <v>548</v>
      </c>
      <c r="B14" s="220" t="s">
        <v>545</v>
      </c>
      <c r="C14" s="231"/>
      <c r="D14" s="71">
        <v>1470.65922</v>
      </c>
      <c r="E14" s="978">
        <v>0</v>
      </c>
      <c r="F14" s="121">
        <f t="shared" si="0"/>
        <v>1470.65922</v>
      </c>
      <c r="G14" s="228"/>
      <c r="H14" s="430"/>
    </row>
    <row r="15" spans="1:8" ht="12.75">
      <c r="A15" s="1629"/>
      <c r="B15" s="221" t="s">
        <v>546</v>
      </c>
      <c r="C15" s="229"/>
      <c r="D15" s="71">
        <v>315.47094</v>
      </c>
      <c r="E15" s="73"/>
      <c r="F15" s="121">
        <f t="shared" si="0"/>
        <v>315.47094</v>
      </c>
      <c r="G15" s="228"/>
      <c r="H15" s="430"/>
    </row>
    <row r="16" spans="1:8" ht="12.75">
      <c r="A16" s="1629"/>
      <c r="B16" s="221" t="s">
        <v>588</v>
      </c>
      <c r="C16" s="229"/>
      <c r="D16" s="71">
        <v>1567.18579</v>
      </c>
      <c r="E16" s="73"/>
      <c r="F16" s="121">
        <f t="shared" si="0"/>
        <v>1567.18579</v>
      </c>
      <c r="G16" s="204"/>
      <c r="H16" s="430"/>
    </row>
    <row r="17" spans="1:8" ht="13.5" thickBot="1">
      <c r="A17" s="1629"/>
      <c r="B17" s="223" t="s">
        <v>589</v>
      </c>
      <c r="C17" s="229"/>
      <c r="D17" s="73"/>
      <c r="E17" s="73"/>
      <c r="F17" s="122">
        <f t="shared" si="0"/>
        <v>0</v>
      </c>
      <c r="G17" s="204"/>
      <c r="H17" s="430"/>
    </row>
    <row r="18" spans="1:8" ht="13.5" thickBot="1">
      <c r="A18" s="1630"/>
      <c r="B18" s="225" t="s">
        <v>498</v>
      </c>
      <c r="C18" s="230"/>
      <c r="D18" s="123">
        <f>SUM(D14:D17)</f>
        <v>3353.31595</v>
      </c>
      <c r="E18" s="123">
        <f>SUM(E14:E17)</f>
        <v>0</v>
      </c>
      <c r="F18" s="124">
        <f>SUM(D18:E18)</f>
        <v>3353.31595</v>
      </c>
      <c r="G18" s="204"/>
      <c r="H18" s="430"/>
    </row>
    <row r="19" spans="1:8" ht="12.75">
      <c r="A19" s="1626" t="s">
        <v>514</v>
      </c>
      <c r="B19" s="220" t="s">
        <v>545</v>
      </c>
      <c r="C19" s="220"/>
      <c r="D19" s="978">
        <f>D4+D9-D14</f>
        <v>1021.8275400000002</v>
      </c>
      <c r="E19" s="978">
        <v>0</v>
      </c>
      <c r="F19" s="113">
        <f>SUM(D19:E19)</f>
        <v>1021.8275400000002</v>
      </c>
      <c r="G19" s="204"/>
      <c r="H19" s="430"/>
    </row>
    <row r="20" spans="1:8" ht="12.75">
      <c r="A20" s="1626"/>
      <c r="B20" s="221" t="s">
        <v>546</v>
      </c>
      <c r="C20" s="221"/>
      <c r="D20" s="978">
        <f>D5+D10-D15</f>
        <v>3826.5931</v>
      </c>
      <c r="E20" s="978">
        <f>E5+E10-E15</f>
        <v>0</v>
      </c>
      <c r="F20" s="114">
        <f>SUM(D20:E20)</f>
        <v>3826.5931</v>
      </c>
      <c r="G20" s="204"/>
      <c r="H20" s="430"/>
    </row>
    <row r="21" spans="1:8" ht="12.75">
      <c r="A21" s="1626"/>
      <c r="B21" s="221" t="s">
        <v>588</v>
      </c>
      <c r="C21" s="221"/>
      <c r="D21" s="978">
        <f>D6+D11-D16</f>
        <v>2306.59943</v>
      </c>
      <c r="E21" s="978">
        <f>E6+E11-E16</f>
        <v>0</v>
      </c>
      <c r="F21" s="116">
        <f>SUM(D21:E21)</f>
        <v>2306.59943</v>
      </c>
      <c r="G21" s="204"/>
      <c r="H21" s="430"/>
    </row>
    <row r="22" spans="1:8" ht="13.5" thickBot="1">
      <c r="A22" s="1626"/>
      <c r="B22" s="223" t="s">
        <v>589</v>
      </c>
      <c r="C22" s="221"/>
      <c r="D22" s="978">
        <f>D7+D12-D17</f>
        <v>0</v>
      </c>
      <c r="E22" s="978">
        <f>E7+E12-E17</f>
        <v>0</v>
      </c>
      <c r="F22" s="116">
        <f>SUM(D22:E22)</f>
        <v>0</v>
      </c>
      <c r="G22" s="204"/>
      <c r="H22" s="430"/>
    </row>
    <row r="23" spans="1:8" ht="13.5" thickBot="1">
      <c r="A23" s="1627"/>
      <c r="B23" s="225" t="s">
        <v>498</v>
      </c>
      <c r="C23" s="225"/>
      <c r="D23" s="226">
        <f>SUM(D19:D22)</f>
        <v>7155.0200700000005</v>
      </c>
      <c r="E23" s="226">
        <f>SUM(E19:E22)</f>
        <v>0</v>
      </c>
      <c r="F23" s="119">
        <f>SUM(F19:F22)</f>
        <v>7155.0200700000005</v>
      </c>
      <c r="G23" s="204"/>
      <c r="H23" s="430"/>
    </row>
    <row r="24" spans="1:8" ht="12.75">
      <c r="A24" s="204"/>
      <c r="B24" s="204"/>
      <c r="C24" s="204"/>
      <c r="D24" s="662"/>
      <c r="E24" s="662"/>
      <c r="F24" s="662"/>
      <c r="G24" s="204"/>
      <c r="H24" s="430"/>
    </row>
    <row r="25" spans="1:8" ht="12.75">
      <c r="A25" s="232"/>
      <c r="B25" s="204"/>
      <c r="C25" s="204"/>
      <c r="D25" s="663"/>
      <c r="E25" s="662"/>
      <c r="F25" s="662"/>
      <c r="G25" s="204"/>
      <c r="H25" s="430"/>
    </row>
    <row r="26" spans="1:8" ht="12.75">
      <c r="A26" s="204"/>
      <c r="B26" s="232"/>
      <c r="C26" s="204"/>
      <c r="D26" s="212"/>
      <c r="E26" s="212"/>
      <c r="F26" s="212"/>
      <c r="G26" s="204"/>
      <c r="H26" s="430"/>
    </row>
    <row r="27" spans="1:8" ht="12.75">
      <c r="A27" s="204"/>
      <c r="B27" s="204"/>
      <c r="C27" s="204"/>
      <c r="D27" s="212"/>
      <c r="E27" s="212"/>
      <c r="F27" s="212"/>
      <c r="G27" s="204"/>
      <c r="H27" s="430"/>
    </row>
    <row r="28" spans="1:8" ht="12.75">
      <c r="A28" s="204"/>
      <c r="B28" s="204"/>
      <c r="C28" s="204"/>
      <c r="D28" s="212"/>
      <c r="E28" s="212"/>
      <c r="F28" s="212"/>
      <c r="G28" s="204"/>
      <c r="H28" s="430"/>
    </row>
    <row r="29" spans="1:8" ht="12.75">
      <c r="A29" s="204"/>
      <c r="B29" s="204"/>
      <c r="C29" s="204"/>
      <c r="D29" s="212"/>
      <c r="E29" s="212"/>
      <c r="F29" s="212"/>
      <c r="G29" s="204"/>
      <c r="H29" s="430"/>
    </row>
    <row r="30" spans="1:8" ht="12.75">
      <c r="A30" s="204"/>
      <c r="B30" s="204"/>
      <c r="C30" s="204"/>
      <c r="D30" s="212"/>
      <c r="E30" s="212"/>
      <c r="F30" s="212"/>
      <c r="G30" s="204"/>
      <c r="H30" s="430"/>
    </row>
    <row r="31" spans="1:8" ht="12.75">
      <c r="A31" s="204"/>
      <c r="B31" s="204"/>
      <c r="C31" s="204"/>
      <c r="D31" s="212"/>
      <c r="E31" s="212"/>
      <c r="F31" s="212"/>
      <c r="G31" s="204"/>
      <c r="H31" s="430"/>
    </row>
    <row r="32" spans="1:8" ht="12.75">
      <c r="A32" s="204"/>
      <c r="B32" s="204"/>
      <c r="C32" s="204"/>
      <c r="D32" s="212"/>
      <c r="E32" s="212"/>
      <c r="F32" s="212"/>
      <c r="G32" s="204"/>
      <c r="H32" s="430"/>
    </row>
    <row r="33" spans="1:8" ht="12.75">
      <c r="A33" s="204"/>
      <c r="B33" s="204"/>
      <c r="C33" s="204"/>
      <c r="D33" s="212"/>
      <c r="E33" s="212"/>
      <c r="F33" s="212"/>
      <c r="G33" s="204"/>
      <c r="H33" s="430"/>
    </row>
    <row r="34" spans="1:8" ht="12.75">
      <c r="A34" s="204"/>
      <c r="B34" s="204"/>
      <c r="C34" s="204"/>
      <c r="D34" s="212"/>
      <c r="E34" s="212"/>
      <c r="F34" s="212"/>
      <c r="G34" s="204"/>
      <c r="H34" s="430"/>
    </row>
    <row r="35" spans="1:8" ht="12.75">
      <c r="A35" s="204"/>
      <c r="B35" s="204"/>
      <c r="C35" s="204"/>
      <c r="D35" s="212"/>
      <c r="E35" s="212"/>
      <c r="F35" s="212"/>
      <c r="G35" s="204"/>
      <c r="H35" s="430"/>
    </row>
    <row r="36" spans="1:8" ht="12.75">
      <c r="A36" s="204"/>
      <c r="B36" s="204"/>
      <c r="C36" s="204"/>
      <c r="D36" s="212"/>
      <c r="E36" s="212"/>
      <c r="F36" s="212"/>
      <c r="G36" s="204"/>
      <c r="H36" s="430"/>
    </row>
    <row r="37" spans="1:8" ht="12.75">
      <c r="A37" s="204"/>
      <c r="B37" s="204"/>
      <c r="C37" s="204"/>
      <c r="D37" s="212"/>
      <c r="E37" s="212"/>
      <c r="F37" s="212"/>
      <c r="G37" s="204"/>
      <c r="H37" s="430"/>
    </row>
    <row r="38" spans="1:8" ht="12.75">
      <c r="A38" s="204"/>
      <c r="B38" s="204"/>
      <c r="C38" s="204"/>
      <c r="D38" s="212"/>
      <c r="E38" s="212"/>
      <c r="F38" s="212"/>
      <c r="G38" s="204"/>
      <c r="H38" s="430"/>
    </row>
    <row r="39" ht="12.75">
      <c r="H39" s="430"/>
    </row>
    <row r="40" ht="12.75">
      <c r="H40" s="430"/>
    </row>
    <row r="41" ht="12.75">
      <c r="H41" s="430"/>
    </row>
    <row r="42" ht="12.75">
      <c r="H42" s="430"/>
    </row>
    <row r="43" ht="12.75">
      <c r="H43" s="430"/>
    </row>
    <row r="44" ht="12.75">
      <c r="H44" s="430"/>
    </row>
    <row r="45" ht="12.75">
      <c r="H45" s="430"/>
    </row>
    <row r="46" ht="12.75">
      <c r="H46" s="430"/>
    </row>
    <row r="47" ht="12.75">
      <c r="H47" s="430"/>
    </row>
  </sheetData>
  <sheetProtection sheet="1"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F29"/>
  <sheetViews>
    <sheetView workbookViewId="0" topLeftCell="A1">
      <selection activeCell="C7" sqref="C7"/>
    </sheetView>
  </sheetViews>
  <sheetFormatPr defaultColWidth="9.140625" defaultRowHeight="15"/>
  <cols>
    <col min="1" max="1" width="12.8515625" style="321" customWidth="1"/>
    <col min="2" max="2" width="58.140625" style="321" customWidth="1"/>
    <col min="3" max="3" width="11.8515625" style="355" customWidth="1"/>
    <col min="4" max="4" width="17.57421875" style="321" customWidth="1"/>
    <col min="5" max="16384" width="9.140625" style="321" customWidth="1"/>
  </cols>
  <sheetData>
    <row r="1" ht="18.75">
      <c r="A1" s="735" t="s">
        <v>18</v>
      </c>
    </row>
    <row r="2" ht="13.5" thickBot="1">
      <c r="C2" s="356" t="s">
        <v>493</v>
      </c>
    </row>
    <row r="3" spans="1:3" ht="13.5" thickBot="1">
      <c r="A3" s="1631" t="s">
        <v>513</v>
      </c>
      <c r="B3" s="1632"/>
      <c r="C3" s="357">
        <v>5203.18967</v>
      </c>
    </row>
    <row r="4" spans="1:5" ht="13.5" thickBot="1">
      <c r="A4" s="368" t="s">
        <v>515</v>
      </c>
      <c r="B4" s="369" t="s">
        <v>549</v>
      </c>
      <c r="C4" s="358">
        <v>2554.951</v>
      </c>
      <c r="D4" s="359"/>
      <c r="E4" s="360"/>
    </row>
    <row r="5" spans="1:6" ht="12.75">
      <c r="A5" s="1633" t="s">
        <v>520</v>
      </c>
      <c r="B5" s="369" t="s">
        <v>743</v>
      </c>
      <c r="C5" s="361">
        <v>1535.3</v>
      </c>
      <c r="D5" s="362"/>
      <c r="E5" s="362"/>
      <c r="F5" s="362"/>
    </row>
    <row r="6" spans="1:6" ht="12.75">
      <c r="A6" s="1634"/>
      <c r="B6" s="370" t="s">
        <v>744</v>
      </c>
      <c r="C6" s="363">
        <v>114.448</v>
      </c>
      <c r="D6" s="362"/>
      <c r="E6" s="362"/>
      <c r="F6" s="362"/>
    </row>
    <row r="7" spans="1:6" ht="12.75">
      <c r="A7" s="1634"/>
      <c r="B7" s="370" t="s">
        <v>745</v>
      </c>
      <c r="C7" s="363">
        <v>0</v>
      </c>
      <c r="D7" s="362"/>
      <c r="E7" s="362"/>
      <c r="F7" s="362"/>
    </row>
    <row r="8" spans="1:6" ht="12.75">
      <c r="A8" s="1634"/>
      <c r="B8" s="370" t="s">
        <v>746</v>
      </c>
      <c r="C8" s="363">
        <v>0</v>
      </c>
      <c r="D8" s="362"/>
      <c r="E8" s="362"/>
      <c r="F8" s="362"/>
    </row>
    <row r="9" spans="1:6" ht="12.75">
      <c r="A9" s="1634"/>
      <c r="B9" s="370" t="s">
        <v>747</v>
      </c>
      <c r="C9" s="363">
        <v>245.168</v>
      </c>
      <c r="D9" s="362"/>
      <c r="E9" s="362"/>
      <c r="F9" s="362"/>
    </row>
    <row r="10" spans="1:6" ht="12.75">
      <c r="A10" s="1635"/>
      <c r="B10" s="370" t="s">
        <v>748</v>
      </c>
      <c r="C10" s="363">
        <v>0</v>
      </c>
      <c r="D10" s="51"/>
      <c r="E10" s="51"/>
      <c r="F10" s="52"/>
    </row>
    <row r="11" spans="1:6" ht="12.75">
      <c r="A11" s="1635"/>
      <c r="B11" s="370" t="s">
        <v>749</v>
      </c>
      <c r="C11" s="363">
        <v>0</v>
      </c>
      <c r="D11" s="52"/>
      <c r="E11" s="51"/>
      <c r="F11" s="52"/>
    </row>
    <row r="12" spans="1:6" ht="12.75">
      <c r="A12" s="1635"/>
      <c r="B12" s="370" t="s">
        <v>815</v>
      </c>
      <c r="C12" s="363">
        <v>95.574</v>
      </c>
      <c r="D12" s="52"/>
      <c r="E12" s="51"/>
      <c r="F12" s="52"/>
    </row>
    <row r="13" spans="1:6" ht="12.75">
      <c r="A13" s="1635"/>
      <c r="B13" s="370" t="s">
        <v>816</v>
      </c>
      <c r="C13" s="363">
        <v>22.6165</v>
      </c>
      <c r="D13" s="52"/>
      <c r="E13" s="51"/>
      <c r="F13" s="52"/>
    </row>
    <row r="14" spans="1:6" ht="13.5" thickBot="1">
      <c r="A14" s="1635"/>
      <c r="B14" s="370" t="s">
        <v>750</v>
      </c>
      <c r="C14" s="363">
        <v>37.884</v>
      </c>
      <c r="D14" s="52"/>
      <c r="E14" s="52"/>
      <c r="F14" s="52"/>
    </row>
    <row r="15" spans="1:6" ht="13.5" thickBot="1">
      <c r="A15" s="1636"/>
      <c r="B15" s="371" t="s">
        <v>497</v>
      </c>
      <c r="C15" s="372">
        <f>SUM(C5:C14)</f>
        <v>2050.9905000000003</v>
      </c>
      <c r="D15" s="53"/>
      <c r="E15" s="53"/>
      <c r="F15" s="53"/>
    </row>
    <row r="16" spans="1:6" ht="13.5" thickBot="1">
      <c r="A16" s="1631" t="s">
        <v>514</v>
      </c>
      <c r="B16" s="1632"/>
      <c r="C16" s="373">
        <f>C3+C4-C15</f>
        <v>5707.150169999999</v>
      </c>
      <c r="D16" s="362"/>
      <c r="E16" s="362"/>
      <c r="F16" s="362"/>
    </row>
    <row r="17" spans="1:6" ht="12.75">
      <c r="A17" s="362"/>
      <c r="B17" s="362"/>
      <c r="C17" s="364"/>
      <c r="D17" s="362"/>
      <c r="E17" s="362"/>
      <c r="F17" s="362"/>
    </row>
    <row r="18" spans="1:6" ht="12.75">
      <c r="A18" s="374"/>
      <c r="B18" s="374"/>
      <c r="C18" s="375"/>
      <c r="D18" s="362"/>
      <c r="E18" s="362"/>
      <c r="F18" s="362"/>
    </row>
    <row r="19" spans="1:6" ht="12.75">
      <c r="A19" s="376"/>
      <c r="B19" s="374"/>
      <c r="C19" s="375"/>
      <c r="D19" s="362"/>
      <c r="E19" s="362"/>
      <c r="F19" s="362"/>
    </row>
    <row r="20" spans="1:6" ht="12.75">
      <c r="A20" s="374"/>
      <c r="B20" s="374"/>
      <c r="C20" s="375"/>
      <c r="D20" s="362"/>
      <c r="E20" s="362"/>
      <c r="F20" s="362"/>
    </row>
    <row r="21" spans="1:6" ht="12.75">
      <c r="A21" s="377"/>
      <c r="B21" s="374"/>
      <c r="C21" s="375"/>
      <c r="D21" s="362"/>
      <c r="E21" s="362"/>
      <c r="F21" s="362"/>
    </row>
    <row r="22" spans="1:6" ht="12.75">
      <c r="A22" s="378"/>
      <c r="B22" s="374"/>
      <c r="C22" s="375"/>
      <c r="D22" s="362"/>
      <c r="E22" s="362"/>
      <c r="F22" s="362"/>
    </row>
    <row r="23" spans="1:6" ht="12.75">
      <c r="A23" s="362"/>
      <c r="B23" s="362"/>
      <c r="C23" s="364"/>
      <c r="D23" s="362"/>
      <c r="E23" s="362"/>
      <c r="F23" s="362"/>
    </row>
    <row r="24" spans="1:6" ht="12.75">
      <c r="A24" s="362"/>
      <c r="B24" s="362"/>
      <c r="C24" s="364"/>
      <c r="D24" s="362"/>
      <c r="E24" s="362"/>
      <c r="F24" s="362"/>
    </row>
    <row r="25" spans="1:6" ht="12.75">
      <c r="A25" s="362"/>
      <c r="B25" s="362"/>
      <c r="C25" s="364"/>
      <c r="D25" s="362"/>
      <c r="E25" s="362"/>
      <c r="F25" s="362"/>
    </row>
    <row r="26" spans="1:6" ht="12.75">
      <c r="A26" s="362"/>
      <c r="B26" s="362"/>
      <c r="C26" s="364"/>
      <c r="D26" s="362"/>
      <c r="E26" s="362"/>
      <c r="F26" s="362"/>
    </row>
    <row r="27" spans="1:6" ht="12.75">
      <c r="A27" s="362"/>
      <c r="B27" s="362"/>
      <c r="C27" s="364"/>
      <c r="D27" s="362"/>
      <c r="E27" s="362"/>
      <c r="F27" s="362"/>
    </row>
    <row r="28" spans="1:6" ht="12.75">
      <c r="A28" s="362"/>
      <c r="B28" s="362"/>
      <c r="C28" s="364"/>
      <c r="D28" s="362"/>
      <c r="E28" s="362"/>
      <c r="F28" s="362"/>
    </row>
    <row r="29" spans="1:6" ht="12.75">
      <c r="A29" s="362"/>
      <c r="B29" s="362"/>
      <c r="C29" s="364"/>
      <c r="D29" s="362"/>
      <c r="E29" s="362"/>
      <c r="F29" s="362"/>
    </row>
  </sheetData>
  <sheetProtection sheet="1" insertRows="0" deleteRows="0"/>
  <mergeCells count="3">
    <mergeCell ref="A16:B16"/>
    <mergeCell ref="A3:B3"/>
    <mergeCell ref="A5:A15"/>
  </mergeCells>
  <printOptions horizontalCentered="1"/>
  <pageMargins left="0.7874015748031497" right="0.7874015748031497" top="0.984251968503937" bottom="0.984251968503937" header="0.5118110236220472" footer="0.5118110236220472"/>
  <pageSetup horizontalDpi="300" verticalDpi="300" orientation="landscape" paperSize="9" r:id="rId3"/>
  <legacyDrawing r:id="rId2"/>
</worksheet>
</file>

<file path=xl/worksheets/sheet23.xml><?xml version="1.0" encoding="utf-8"?>
<worksheet xmlns="http://schemas.openxmlformats.org/spreadsheetml/2006/main" xmlns:r="http://schemas.openxmlformats.org/officeDocument/2006/relationships">
  <dimension ref="A1:J37"/>
  <sheetViews>
    <sheetView workbookViewId="0" topLeftCell="A1">
      <selection activeCell="C4" sqref="C4"/>
    </sheetView>
  </sheetViews>
  <sheetFormatPr defaultColWidth="9.140625" defaultRowHeight="15"/>
  <cols>
    <col min="1" max="1" width="12.7109375" style="28" customWidth="1"/>
    <col min="2" max="2" width="44.8515625" style="28" customWidth="1"/>
    <col min="3" max="3" width="11.57421875" style="43" customWidth="1"/>
    <col min="4" max="4" width="9.140625" style="28" customWidth="1"/>
    <col min="5" max="5" width="10.00390625" style="28" customWidth="1"/>
    <col min="6" max="16384" width="9.140625" style="28" customWidth="1"/>
  </cols>
  <sheetData>
    <row r="1" spans="1:10" ht="18.75">
      <c r="A1" s="735" t="s">
        <v>19</v>
      </c>
      <c r="B1" s="46"/>
      <c r="D1" s="46"/>
      <c r="E1" s="46"/>
      <c r="F1" s="46"/>
      <c r="G1" s="46"/>
      <c r="H1" s="46"/>
      <c r="I1" s="46"/>
      <c r="J1" s="46"/>
    </row>
    <row r="2" spans="1:10" ht="13.5" thickBot="1">
      <c r="A2" s="46"/>
      <c r="B2" s="46"/>
      <c r="C2" s="55" t="s">
        <v>493</v>
      </c>
      <c r="D2" s="46"/>
      <c r="E2" s="46"/>
      <c r="F2" s="46"/>
      <c r="G2" s="46"/>
      <c r="H2" s="46"/>
      <c r="I2" s="46"/>
      <c r="J2" s="46"/>
    </row>
    <row r="3" spans="1:10" ht="13.5" thickBot="1">
      <c r="A3" s="1611" t="s">
        <v>513</v>
      </c>
      <c r="B3" s="1612"/>
      <c r="C3" s="207">
        <v>77911.14258</v>
      </c>
      <c r="D3" s="49"/>
      <c r="E3" s="48"/>
      <c r="F3" s="49"/>
      <c r="G3" s="46"/>
      <c r="H3" s="46"/>
      <c r="I3" s="46"/>
      <c r="J3" s="46"/>
    </row>
    <row r="4" spans="1:10" ht="12.75">
      <c r="A4" s="1637" t="s">
        <v>515</v>
      </c>
      <c r="B4" s="200" t="s">
        <v>550</v>
      </c>
      <c r="C4" s="208">
        <v>26737.92616</v>
      </c>
      <c r="D4" s="49"/>
      <c r="E4" s="48"/>
      <c r="F4" s="49"/>
      <c r="G4" s="46"/>
      <c r="H4" s="46"/>
      <c r="I4" s="46"/>
      <c r="J4" s="46"/>
    </row>
    <row r="5" spans="1:10" ht="12.75">
      <c r="A5" s="1638"/>
      <c r="B5" s="201" t="s">
        <v>516</v>
      </c>
      <c r="C5" s="209">
        <v>0</v>
      </c>
      <c r="D5" s="49"/>
      <c r="E5" s="49"/>
      <c r="F5" s="49"/>
      <c r="G5" s="205"/>
      <c r="H5" s="46"/>
      <c r="I5" s="46"/>
      <c r="J5" s="46"/>
    </row>
    <row r="6" spans="1:10" ht="12.75">
      <c r="A6" s="1638"/>
      <c r="B6" s="201" t="s">
        <v>517</v>
      </c>
      <c r="C6" s="209">
        <v>0</v>
      </c>
      <c r="D6" s="206"/>
      <c r="E6" s="205"/>
      <c r="F6" s="205"/>
      <c r="G6" s="205"/>
      <c r="H6" s="46"/>
      <c r="I6" s="46"/>
      <c r="J6" s="46"/>
    </row>
    <row r="7" spans="1:10" ht="12.75">
      <c r="A7" s="1638"/>
      <c r="B7" s="201" t="s">
        <v>518</v>
      </c>
      <c r="C7" s="209">
        <v>0</v>
      </c>
      <c r="D7" s="206"/>
      <c r="E7" s="206"/>
      <c r="F7" s="206"/>
      <c r="G7" s="206"/>
      <c r="H7" s="46"/>
      <c r="I7" s="46"/>
      <c r="J7" s="46"/>
    </row>
    <row r="8" spans="1:10" ht="12.75">
      <c r="A8" s="1638"/>
      <c r="B8" s="201" t="s">
        <v>541</v>
      </c>
      <c r="C8" s="209">
        <v>0</v>
      </c>
      <c r="D8" s="206"/>
      <c r="E8" s="206"/>
      <c r="F8" s="206"/>
      <c r="G8" s="206"/>
      <c r="H8" s="46"/>
      <c r="I8" s="46"/>
      <c r="J8" s="46"/>
    </row>
    <row r="9" spans="1:10" ht="13.5" thickBot="1">
      <c r="A9" s="1638"/>
      <c r="B9" s="201" t="s">
        <v>688</v>
      </c>
      <c r="C9" s="209">
        <v>0</v>
      </c>
      <c r="D9" s="206"/>
      <c r="E9" s="205"/>
      <c r="F9" s="205"/>
      <c r="G9" s="205"/>
      <c r="H9" s="46"/>
      <c r="I9" s="46"/>
      <c r="J9" s="46"/>
    </row>
    <row r="10" spans="1:10" ht="13.5" thickBot="1">
      <c r="A10" s="1639"/>
      <c r="B10" s="202" t="s">
        <v>497</v>
      </c>
      <c r="C10" s="979">
        <f>SUM(C4:C9)</f>
        <v>26737.92616</v>
      </c>
      <c r="D10" s="50"/>
      <c r="E10" s="50"/>
      <c r="F10" s="50"/>
      <c r="G10" s="50"/>
      <c r="H10" s="46"/>
      <c r="I10" s="46"/>
      <c r="J10" s="46"/>
    </row>
    <row r="11" spans="1:10" ht="12.75">
      <c r="A11" s="1613" t="s">
        <v>520</v>
      </c>
      <c r="B11" s="200" t="s">
        <v>551</v>
      </c>
      <c r="C11" s="208">
        <v>13759.28795</v>
      </c>
      <c r="D11" s="51"/>
      <c r="E11" s="51"/>
      <c r="F11" s="51"/>
      <c r="G11" s="52"/>
      <c r="H11" s="46"/>
      <c r="I11" s="46"/>
      <c r="J11" s="46"/>
    </row>
    <row r="12" spans="1:10" ht="12.75">
      <c r="A12" s="1614"/>
      <c r="B12" s="201" t="s">
        <v>522</v>
      </c>
      <c r="C12" s="209">
        <v>0</v>
      </c>
      <c r="D12" s="52"/>
      <c r="E12" s="52"/>
      <c r="F12" s="51"/>
      <c r="G12" s="52"/>
      <c r="H12" s="46"/>
      <c r="I12" s="46"/>
      <c r="J12" s="46"/>
    </row>
    <row r="13" spans="1:10" ht="12.75">
      <c r="A13" s="1614"/>
      <c r="B13" s="201" t="s">
        <v>523</v>
      </c>
      <c r="C13" s="209">
        <v>0</v>
      </c>
      <c r="D13" s="52"/>
      <c r="E13" s="52"/>
      <c r="F13" s="52"/>
      <c r="G13" s="52"/>
      <c r="H13" s="46"/>
      <c r="I13" s="46"/>
      <c r="J13" s="46"/>
    </row>
    <row r="14" spans="1:10" ht="12.75">
      <c r="A14" s="1614"/>
      <c r="B14" s="201" t="s">
        <v>542</v>
      </c>
      <c r="C14" s="209">
        <v>0</v>
      </c>
      <c r="D14" s="53"/>
      <c r="E14" s="53"/>
      <c r="F14" s="53"/>
      <c r="G14" s="53"/>
      <c r="H14" s="46"/>
      <c r="I14" s="46"/>
      <c r="J14" s="46"/>
    </row>
    <row r="15" spans="1:10" ht="13.5" thickBot="1">
      <c r="A15" s="1614"/>
      <c r="B15" s="203" t="s">
        <v>689</v>
      </c>
      <c r="C15" s="210">
        <v>0</v>
      </c>
      <c r="D15" s="53"/>
      <c r="E15" s="53"/>
      <c r="F15" s="53"/>
      <c r="G15" s="53"/>
      <c r="H15" s="46"/>
      <c r="I15" s="46"/>
      <c r="J15" s="46"/>
    </row>
    <row r="16" spans="1:10" ht="13.5" thickBot="1">
      <c r="A16" s="1615"/>
      <c r="B16" s="202" t="s">
        <v>497</v>
      </c>
      <c r="C16" s="979">
        <f>SUM(C11:C15)</f>
        <v>13759.28795</v>
      </c>
      <c r="D16" s="50"/>
      <c r="E16" s="50"/>
      <c r="F16" s="50"/>
      <c r="G16" s="50"/>
      <c r="H16" s="46"/>
      <c r="I16" s="46"/>
      <c r="J16" s="46"/>
    </row>
    <row r="17" spans="1:10" ht="13.5" thickBot="1">
      <c r="A17" s="1611" t="s">
        <v>514</v>
      </c>
      <c r="B17" s="1612"/>
      <c r="C17" s="979">
        <f>C3+C10-C16</f>
        <v>90889.78079</v>
      </c>
      <c r="D17" s="50"/>
      <c r="E17" s="50"/>
      <c r="F17" s="50"/>
      <c r="G17" s="50"/>
      <c r="H17" s="46"/>
      <c r="I17" s="46"/>
      <c r="J17" s="46"/>
    </row>
    <row r="18" spans="1:10" ht="12.75">
      <c r="A18" s="50"/>
      <c r="B18" s="50"/>
      <c r="C18" s="54"/>
      <c r="D18" s="50"/>
      <c r="E18" s="50"/>
      <c r="F18" s="50"/>
      <c r="G18" s="50"/>
      <c r="H18" s="46"/>
      <c r="I18" s="46"/>
      <c r="J18" s="46"/>
    </row>
    <row r="19" spans="1:10" ht="12.75">
      <c r="A19" s="248" t="s">
        <v>855</v>
      </c>
      <c r="B19" s="50"/>
      <c r="C19" s="54"/>
      <c r="D19" s="50"/>
      <c r="E19" s="50"/>
      <c r="F19" s="50"/>
      <c r="G19" s="50"/>
      <c r="H19" s="46"/>
      <c r="I19" s="46"/>
      <c r="J19" s="46"/>
    </row>
    <row r="20" spans="1:10" ht="12.75">
      <c r="A20" s="204" t="s">
        <v>635</v>
      </c>
      <c r="B20" s="50"/>
      <c r="C20" s="54"/>
      <c r="D20" s="50"/>
      <c r="E20" s="50"/>
      <c r="F20" s="50"/>
      <c r="G20" s="50"/>
      <c r="H20" s="46"/>
      <c r="I20" s="46"/>
      <c r="J20" s="46"/>
    </row>
    <row r="21" spans="1:10" ht="12.75">
      <c r="A21" s="374" t="s">
        <v>859</v>
      </c>
      <c r="B21" s="44"/>
      <c r="C21" s="45"/>
      <c r="D21" s="50"/>
      <c r="E21" s="50"/>
      <c r="F21" s="50"/>
      <c r="G21" s="50"/>
      <c r="H21" s="46"/>
      <c r="I21" s="46"/>
      <c r="J21" s="46"/>
    </row>
    <row r="22" spans="1:10" ht="25.5" customHeight="1">
      <c r="A22" s="1640" t="s">
        <v>860</v>
      </c>
      <c r="B22" s="1641"/>
      <c r="C22" s="1641"/>
      <c r="D22" s="1641"/>
      <c r="E22" s="50"/>
      <c r="F22" s="50"/>
      <c r="G22" s="50"/>
      <c r="H22" s="46"/>
      <c r="I22" s="46"/>
      <c r="J22" s="46"/>
    </row>
    <row r="23" spans="1:10" ht="12.75">
      <c r="A23" s="50"/>
      <c r="B23" s="50"/>
      <c r="C23" s="54"/>
      <c r="D23" s="50"/>
      <c r="E23" s="50"/>
      <c r="F23" s="50"/>
      <c r="G23" s="50"/>
      <c r="H23" s="46"/>
      <c r="I23" s="46"/>
      <c r="J23" s="46"/>
    </row>
    <row r="24" spans="1:10" ht="12.75">
      <c r="A24" s="50"/>
      <c r="B24" s="50"/>
      <c r="C24" s="54"/>
      <c r="D24" s="50"/>
      <c r="E24" s="50"/>
      <c r="F24" s="50"/>
      <c r="G24" s="50"/>
      <c r="H24" s="46"/>
      <c r="I24" s="46"/>
      <c r="J24" s="46"/>
    </row>
    <row r="25" spans="1:10" ht="12.75">
      <c r="A25" s="50"/>
      <c r="B25" s="50"/>
      <c r="C25" s="54"/>
      <c r="D25" s="50"/>
      <c r="E25" s="50"/>
      <c r="F25" s="50"/>
      <c r="G25" s="50"/>
      <c r="H25" s="46"/>
      <c r="I25" s="46"/>
      <c r="J25" s="46"/>
    </row>
    <row r="26" spans="1:10" ht="12.75">
      <c r="A26" s="50"/>
      <c r="B26" s="50"/>
      <c r="C26" s="54"/>
      <c r="D26" s="50"/>
      <c r="E26" s="50"/>
      <c r="F26" s="50"/>
      <c r="G26" s="50"/>
      <c r="H26" s="46"/>
      <c r="I26" s="46"/>
      <c r="J26" s="46"/>
    </row>
    <row r="27" spans="1:10" ht="12.75">
      <c r="A27" s="50"/>
      <c r="B27" s="50"/>
      <c r="C27" s="54"/>
      <c r="D27" s="50"/>
      <c r="E27" s="50"/>
      <c r="F27" s="50"/>
      <c r="G27" s="50"/>
      <c r="H27" s="46"/>
      <c r="I27" s="46"/>
      <c r="J27" s="46"/>
    </row>
    <row r="28" spans="1:10" ht="12.75">
      <c r="A28" s="50"/>
      <c r="B28" s="50"/>
      <c r="C28" s="54"/>
      <c r="D28" s="50"/>
      <c r="E28" s="50"/>
      <c r="F28" s="50"/>
      <c r="G28" s="50"/>
      <c r="H28" s="46"/>
      <c r="I28" s="46"/>
      <c r="J28" s="46"/>
    </row>
    <row r="29" spans="1:10" ht="12.75">
      <c r="A29" s="50"/>
      <c r="B29" s="50"/>
      <c r="C29" s="54"/>
      <c r="D29" s="50"/>
      <c r="E29" s="50"/>
      <c r="F29" s="50"/>
      <c r="G29" s="50"/>
      <c r="H29" s="46"/>
      <c r="I29" s="46"/>
      <c r="J29" s="46"/>
    </row>
    <row r="30" spans="1:10" ht="12.75">
      <c r="A30" s="46"/>
      <c r="B30" s="46"/>
      <c r="C30" s="47"/>
      <c r="D30" s="46"/>
      <c r="E30" s="46"/>
      <c r="F30" s="46"/>
      <c r="G30" s="46"/>
      <c r="H30" s="46"/>
      <c r="I30" s="46"/>
      <c r="J30" s="46"/>
    </row>
    <row r="31" spans="1:10" ht="12.75">
      <c r="A31" s="46"/>
      <c r="B31" s="46"/>
      <c r="C31" s="47"/>
      <c r="D31" s="46"/>
      <c r="E31" s="46"/>
      <c r="F31" s="46"/>
      <c r="G31" s="46"/>
      <c r="H31" s="46"/>
      <c r="I31" s="46"/>
      <c r="J31" s="46"/>
    </row>
    <row r="32" spans="1:10" ht="12.75">
      <c r="A32" s="46"/>
      <c r="B32" s="46"/>
      <c r="C32" s="47"/>
      <c r="D32" s="46"/>
      <c r="E32" s="46"/>
      <c r="F32" s="46"/>
      <c r="G32" s="46"/>
      <c r="H32" s="46"/>
      <c r="I32" s="46"/>
      <c r="J32" s="46"/>
    </row>
    <row r="33" spans="1:10" ht="12.75">
      <c r="A33" s="46"/>
      <c r="B33" s="46"/>
      <c r="C33" s="47"/>
      <c r="D33" s="46"/>
      <c r="E33" s="46"/>
      <c r="F33" s="46"/>
      <c r="G33" s="46"/>
      <c r="H33" s="46"/>
      <c r="I33" s="46"/>
      <c r="J33" s="46"/>
    </row>
    <row r="34" spans="1:10" ht="12.75">
      <c r="A34" s="46"/>
      <c r="B34" s="46"/>
      <c r="C34" s="47"/>
      <c r="D34" s="46"/>
      <c r="E34" s="46"/>
      <c r="F34" s="46"/>
      <c r="G34" s="46"/>
      <c r="H34" s="46"/>
      <c r="I34" s="46"/>
      <c r="J34" s="46"/>
    </row>
    <row r="35" spans="1:10" ht="12.75">
      <c r="A35" s="46"/>
      <c r="B35" s="46"/>
      <c r="D35" s="46"/>
      <c r="E35" s="46"/>
      <c r="F35" s="46"/>
      <c r="G35" s="46"/>
      <c r="H35" s="46"/>
      <c r="I35" s="46"/>
      <c r="J35" s="46"/>
    </row>
    <row r="36" spans="4:10" ht="12.75">
      <c r="D36" s="46"/>
      <c r="E36" s="46"/>
      <c r="F36" s="46"/>
      <c r="G36" s="46"/>
      <c r="H36" s="46"/>
      <c r="I36" s="46"/>
      <c r="J36" s="46"/>
    </row>
    <row r="37" spans="4:10" ht="12.75">
      <c r="D37" s="46"/>
      <c r="E37" s="46"/>
      <c r="F37" s="46"/>
      <c r="G37" s="46"/>
      <c r="H37" s="46"/>
      <c r="I37" s="46"/>
      <c r="J37" s="46"/>
    </row>
  </sheetData>
  <sheetProtection sheet="1" insertRows="0" deleteRows="0"/>
  <mergeCells count="5">
    <mergeCell ref="A4:A10"/>
    <mergeCell ref="A11:A16"/>
    <mergeCell ref="A3:B3"/>
    <mergeCell ref="A17:B17"/>
    <mergeCell ref="A22:D22"/>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pane ySplit="5" topLeftCell="A63" activePane="bottomLeft" state="frozen"/>
      <selection pane="topLeft" activeCell="A1" sqref="A1:E1"/>
      <selection pane="bottomLeft" activeCell="H97" sqref="H97"/>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811" customWidth="1"/>
    <col min="8" max="16384" width="9.140625" style="70" customWidth="1"/>
  </cols>
  <sheetData>
    <row r="1" spans="1:6" ht="18.75">
      <c r="A1" s="1297" t="s">
        <v>1004</v>
      </c>
      <c r="B1" s="1297"/>
      <c r="C1" s="1297"/>
      <c r="D1" s="1297"/>
      <c r="E1" s="1297"/>
      <c r="F1" s="20"/>
    </row>
    <row r="2" spans="1:6" ht="12.75" customHeight="1" thickBot="1">
      <c r="A2" s="1298"/>
      <c r="B2" s="1298"/>
      <c r="C2" s="1298"/>
      <c r="D2" s="1298"/>
      <c r="E2" s="1298"/>
      <c r="F2" s="20"/>
    </row>
    <row r="3" spans="1:6" ht="27.75" customHeight="1" thickBot="1">
      <c r="A3" s="1299" t="s">
        <v>642</v>
      </c>
      <c r="B3" s="1300"/>
      <c r="C3" s="1300"/>
      <c r="D3" s="1300"/>
      <c r="E3" s="1301"/>
      <c r="F3" s="56"/>
    </row>
    <row r="4" spans="1:6" ht="15" customHeight="1" thickBot="1">
      <c r="A4" s="1302" t="s">
        <v>596</v>
      </c>
      <c r="B4" s="1303"/>
      <c r="C4" s="1303"/>
      <c r="D4" s="1303"/>
      <c r="E4" s="1304"/>
      <c r="F4" s="20"/>
    </row>
    <row r="5" spans="1:7" s="193" customFormat="1" ht="40.5" customHeight="1" thickBot="1">
      <c r="A5" s="25" t="s">
        <v>597</v>
      </c>
      <c r="B5" s="26" t="s">
        <v>639</v>
      </c>
      <c r="C5" s="27" t="s">
        <v>643</v>
      </c>
      <c r="D5" s="79" t="s">
        <v>34</v>
      </c>
      <c r="E5" s="80" t="s">
        <v>35</v>
      </c>
      <c r="F5" s="58"/>
      <c r="G5" s="812" t="s">
        <v>1011</v>
      </c>
    </row>
    <row r="6" spans="1:7" s="193" customFormat="1" ht="12.75" customHeight="1">
      <c r="A6" s="69" t="s">
        <v>461</v>
      </c>
      <c r="B6" s="1305"/>
      <c r="C6" s="1306"/>
      <c r="D6" s="81" t="s">
        <v>579</v>
      </c>
      <c r="E6" s="82" t="s">
        <v>499</v>
      </c>
      <c r="F6" s="57"/>
      <c r="G6" s="813"/>
    </row>
    <row r="7" spans="1:7" ht="12.75">
      <c r="A7" s="737" t="s">
        <v>868</v>
      </c>
      <c r="B7" s="739" t="s">
        <v>878</v>
      </c>
      <c r="C7" s="59" t="s">
        <v>128</v>
      </c>
      <c r="D7" s="876">
        <f>SUM(D8:D13)</f>
        <v>47571.28656</v>
      </c>
      <c r="E7" s="877">
        <f>SUM(E8:E13)</f>
        <v>1387.8625399999999</v>
      </c>
      <c r="F7" s="60"/>
      <c r="G7" s="814">
        <f>D7+E7</f>
        <v>48959.1491</v>
      </c>
    </row>
    <row r="8" spans="1:7" ht="12.75">
      <c r="A8" s="194" t="s">
        <v>869</v>
      </c>
      <c r="B8" s="738" t="s">
        <v>870</v>
      </c>
      <c r="C8" s="61" t="s">
        <v>131</v>
      </c>
      <c r="D8" s="315">
        <v>10096.05751</v>
      </c>
      <c r="E8" s="316">
        <v>424.93854</v>
      </c>
      <c r="F8" s="60"/>
      <c r="G8" s="814">
        <f aca="true" t="shared" si="0" ref="G8:G71">D8+E8</f>
        <v>10520.99605</v>
      </c>
    </row>
    <row r="9" spans="1:7" ht="12.75">
      <c r="A9" s="194" t="s">
        <v>871</v>
      </c>
      <c r="B9" s="62">
        <v>504</v>
      </c>
      <c r="C9" s="61" t="s">
        <v>134</v>
      </c>
      <c r="D9" s="315">
        <v>0</v>
      </c>
      <c r="E9" s="316">
        <v>52.04423</v>
      </c>
      <c r="F9" s="60"/>
      <c r="G9" s="814">
        <f t="shared" si="0"/>
        <v>52.04423</v>
      </c>
    </row>
    <row r="10" spans="1:7" ht="12.75">
      <c r="A10" s="194" t="s">
        <v>872</v>
      </c>
      <c r="B10" s="62">
        <v>511</v>
      </c>
      <c r="C10" s="61" t="s">
        <v>137</v>
      </c>
      <c r="D10" s="315">
        <v>1984.87357</v>
      </c>
      <c r="E10" s="316">
        <v>8.00995</v>
      </c>
      <c r="F10" s="60"/>
      <c r="G10" s="814">
        <f t="shared" si="0"/>
        <v>1992.8835199999999</v>
      </c>
    </row>
    <row r="11" spans="1:7" ht="12.75">
      <c r="A11" s="194" t="s">
        <v>873</v>
      </c>
      <c r="B11" s="62">
        <v>512</v>
      </c>
      <c r="C11" s="61" t="s">
        <v>140</v>
      </c>
      <c r="D11" s="315">
        <v>6614.45164</v>
      </c>
      <c r="E11" s="316">
        <v>47.39653</v>
      </c>
      <c r="F11" s="60"/>
      <c r="G11" s="814">
        <f t="shared" si="0"/>
        <v>6661.84817</v>
      </c>
    </row>
    <row r="12" spans="1:7" ht="12.75">
      <c r="A12" s="194" t="s">
        <v>874</v>
      </c>
      <c r="B12" s="62">
        <v>513</v>
      </c>
      <c r="C12" s="61" t="s">
        <v>143</v>
      </c>
      <c r="D12" s="315">
        <v>901.58005</v>
      </c>
      <c r="E12" s="316">
        <v>389.57035</v>
      </c>
      <c r="F12" s="60"/>
      <c r="G12" s="814">
        <f t="shared" si="0"/>
        <v>1291.1504</v>
      </c>
    </row>
    <row r="13" spans="1:7" ht="12.75">
      <c r="A13" s="194" t="s">
        <v>875</v>
      </c>
      <c r="B13" s="62">
        <v>518</v>
      </c>
      <c r="C13" s="61" t="s">
        <v>146</v>
      </c>
      <c r="D13" s="315">
        <v>27974.32379</v>
      </c>
      <c r="E13" s="316">
        <v>465.90294</v>
      </c>
      <c r="F13" s="60"/>
      <c r="G13" s="814">
        <f t="shared" si="0"/>
        <v>28440.22673</v>
      </c>
    </row>
    <row r="14" spans="1:7" ht="12.75">
      <c r="A14" s="194" t="s">
        <v>876</v>
      </c>
      <c r="B14" s="739" t="s">
        <v>879</v>
      </c>
      <c r="C14" s="61" t="s">
        <v>149</v>
      </c>
      <c r="D14" s="876">
        <f>SUM(D15:D17)</f>
        <v>0</v>
      </c>
      <c r="E14" s="877">
        <f>SUM(E15:E17)</f>
        <v>0</v>
      </c>
      <c r="F14" s="60"/>
      <c r="G14" s="814">
        <f t="shared" si="0"/>
        <v>0</v>
      </c>
    </row>
    <row r="15" spans="1:7" ht="12.75">
      <c r="A15" s="194" t="s">
        <v>877</v>
      </c>
      <c r="B15" s="738" t="s">
        <v>961</v>
      </c>
      <c r="C15" s="61" t="s">
        <v>152</v>
      </c>
      <c r="D15" s="315">
        <v>0</v>
      </c>
      <c r="E15" s="316">
        <v>0</v>
      </c>
      <c r="F15" s="60"/>
      <c r="G15" s="814">
        <f t="shared" si="0"/>
        <v>0</v>
      </c>
    </row>
    <row r="16" spans="1:7" ht="12.75">
      <c r="A16" s="194" t="s">
        <v>880</v>
      </c>
      <c r="B16" s="62">
        <v>571.572</v>
      </c>
      <c r="C16" s="61" t="s">
        <v>155</v>
      </c>
      <c r="D16" s="315">
        <v>0</v>
      </c>
      <c r="E16" s="316">
        <v>0</v>
      </c>
      <c r="F16" s="60"/>
      <c r="G16" s="814">
        <f t="shared" si="0"/>
        <v>0</v>
      </c>
    </row>
    <row r="17" spans="1:7" ht="12.75">
      <c r="A17" s="194" t="s">
        <v>881</v>
      </c>
      <c r="B17" s="62">
        <v>573.574</v>
      </c>
      <c r="C17" s="61" t="s">
        <v>158</v>
      </c>
      <c r="D17" s="315">
        <v>0</v>
      </c>
      <c r="E17" s="316">
        <v>0</v>
      </c>
      <c r="F17" s="60"/>
      <c r="G17" s="814">
        <f t="shared" si="0"/>
        <v>0</v>
      </c>
    </row>
    <row r="18" spans="1:7" ht="12.75">
      <c r="A18" s="194" t="s">
        <v>882</v>
      </c>
      <c r="B18" s="738" t="s">
        <v>888</v>
      </c>
      <c r="C18" s="195" t="s">
        <v>161</v>
      </c>
      <c r="D18" s="886">
        <f>SUM(D19:D23)</f>
        <v>246062.74972999998</v>
      </c>
      <c r="E18" s="887">
        <f>SUM(E19:E23)</f>
        <v>2117.529</v>
      </c>
      <c r="F18" s="60"/>
      <c r="G18" s="814">
        <f t="shared" si="0"/>
        <v>248180.27873</v>
      </c>
    </row>
    <row r="19" spans="1:7" ht="12.75">
      <c r="A19" s="194" t="s">
        <v>883</v>
      </c>
      <c r="B19" s="62">
        <v>521</v>
      </c>
      <c r="C19" s="195" t="s">
        <v>164</v>
      </c>
      <c r="D19" s="315">
        <v>182445.153</v>
      </c>
      <c r="E19" s="316">
        <v>1581.246</v>
      </c>
      <c r="F19" s="60"/>
      <c r="G19" s="814">
        <f t="shared" si="0"/>
        <v>184026.399</v>
      </c>
    </row>
    <row r="20" spans="1:7" ht="12.75">
      <c r="A20" s="194" t="s">
        <v>884</v>
      </c>
      <c r="B20" s="62">
        <v>524</v>
      </c>
      <c r="C20" s="195" t="s">
        <v>166</v>
      </c>
      <c r="D20" s="315">
        <v>57221.42817</v>
      </c>
      <c r="E20" s="316">
        <v>530.623</v>
      </c>
      <c r="F20" s="60"/>
      <c r="G20" s="814">
        <f t="shared" si="0"/>
        <v>57752.05117</v>
      </c>
    </row>
    <row r="21" spans="1:7" ht="12.75">
      <c r="A21" s="194" t="s">
        <v>885</v>
      </c>
      <c r="B21" s="62">
        <v>525</v>
      </c>
      <c r="C21" s="195" t="s">
        <v>169</v>
      </c>
      <c r="D21" s="315">
        <v>0</v>
      </c>
      <c r="E21" s="316">
        <v>0</v>
      </c>
      <c r="F21" s="60"/>
      <c r="G21" s="814">
        <f t="shared" si="0"/>
        <v>0</v>
      </c>
    </row>
    <row r="22" spans="1:7" ht="12.75">
      <c r="A22" s="194" t="s">
        <v>886</v>
      </c>
      <c r="B22" s="62">
        <v>527</v>
      </c>
      <c r="C22" s="195" t="s">
        <v>171</v>
      </c>
      <c r="D22" s="315">
        <v>1086.55406</v>
      </c>
      <c r="E22" s="316">
        <v>5.66</v>
      </c>
      <c r="F22" s="60"/>
      <c r="G22" s="814">
        <f t="shared" si="0"/>
        <v>1092.21406</v>
      </c>
    </row>
    <row r="23" spans="1:7" ht="12.75">
      <c r="A23" s="194" t="s">
        <v>887</v>
      </c>
      <c r="B23" s="62">
        <v>528</v>
      </c>
      <c r="C23" s="195" t="s">
        <v>174</v>
      </c>
      <c r="D23" s="315">
        <v>5309.6145</v>
      </c>
      <c r="E23" s="316">
        <v>0</v>
      </c>
      <c r="F23" s="60"/>
      <c r="G23" s="814">
        <f t="shared" si="0"/>
        <v>5309.6145</v>
      </c>
    </row>
    <row r="24" spans="1:7" ht="12.75">
      <c r="A24" s="194" t="s">
        <v>889</v>
      </c>
      <c r="B24" s="738" t="s">
        <v>892</v>
      </c>
      <c r="C24" s="195" t="s">
        <v>179</v>
      </c>
      <c r="D24" s="886">
        <f>SUM(D25:D25)</f>
        <v>3.761</v>
      </c>
      <c r="E24" s="887">
        <f>SUM(E25:E25)</f>
        <v>0</v>
      </c>
      <c r="F24" s="60"/>
      <c r="G24" s="814">
        <f t="shared" si="0"/>
        <v>3.761</v>
      </c>
    </row>
    <row r="25" spans="1:7" ht="12.75">
      <c r="A25" s="194" t="s">
        <v>890</v>
      </c>
      <c r="B25" s="738" t="s">
        <v>891</v>
      </c>
      <c r="C25" s="195" t="s">
        <v>182</v>
      </c>
      <c r="D25" s="315">
        <v>3.761</v>
      </c>
      <c r="E25" s="316">
        <v>0</v>
      </c>
      <c r="F25" s="60"/>
      <c r="G25" s="814">
        <f t="shared" si="0"/>
        <v>3.761</v>
      </c>
    </row>
    <row r="26" spans="1:7" ht="12.75">
      <c r="A26" s="194" t="s">
        <v>893</v>
      </c>
      <c r="B26" s="738" t="s">
        <v>920</v>
      </c>
      <c r="C26" s="195" t="s">
        <v>185</v>
      </c>
      <c r="D26" s="886">
        <f>SUM(D27:D33)</f>
        <v>76553.35629</v>
      </c>
      <c r="E26" s="887">
        <f>SUM(E27:E33)</f>
        <v>777.9483200000001</v>
      </c>
      <c r="F26" s="60"/>
      <c r="G26" s="814">
        <f t="shared" si="0"/>
        <v>77331.30460999999</v>
      </c>
    </row>
    <row r="27" spans="1:7" ht="12.75">
      <c r="A27" s="194" t="s">
        <v>894</v>
      </c>
      <c r="B27" s="62">
        <v>541.542</v>
      </c>
      <c r="C27" s="195" t="s">
        <v>187</v>
      </c>
      <c r="D27" s="315">
        <v>1.7875</v>
      </c>
      <c r="E27" s="316">
        <v>0</v>
      </c>
      <c r="F27" s="60"/>
      <c r="G27" s="814">
        <f t="shared" si="0"/>
        <v>1.7875</v>
      </c>
    </row>
    <row r="28" spans="1:7" ht="12.75">
      <c r="A28" s="194" t="s">
        <v>895</v>
      </c>
      <c r="B28" s="62">
        <v>543</v>
      </c>
      <c r="C28" s="195" t="s">
        <v>189</v>
      </c>
      <c r="D28" s="315">
        <v>0</v>
      </c>
      <c r="E28" s="316">
        <v>0</v>
      </c>
      <c r="F28" s="60"/>
      <c r="G28" s="814">
        <f t="shared" si="0"/>
        <v>0</v>
      </c>
    </row>
    <row r="29" spans="1:7" ht="12.75">
      <c r="A29" s="194" t="s">
        <v>896</v>
      </c>
      <c r="B29" s="62">
        <v>544</v>
      </c>
      <c r="C29" s="195" t="s">
        <v>191</v>
      </c>
      <c r="D29" s="315">
        <v>0</v>
      </c>
      <c r="E29" s="316">
        <v>0</v>
      </c>
      <c r="F29" s="60"/>
      <c r="G29" s="814">
        <f t="shared" si="0"/>
        <v>0</v>
      </c>
    </row>
    <row r="30" spans="1:7" ht="12.75">
      <c r="A30" s="194" t="s">
        <v>897</v>
      </c>
      <c r="B30" s="62">
        <v>545</v>
      </c>
      <c r="C30" s="195" t="s">
        <v>194</v>
      </c>
      <c r="D30" s="315">
        <v>3120.53655</v>
      </c>
      <c r="E30" s="316">
        <v>0.82379</v>
      </c>
      <c r="F30" s="60"/>
      <c r="G30" s="814">
        <f t="shared" si="0"/>
        <v>3121.3603399999997</v>
      </c>
    </row>
    <row r="31" spans="1:7" ht="12.75">
      <c r="A31" s="194" t="s">
        <v>898</v>
      </c>
      <c r="B31" s="62">
        <v>546</v>
      </c>
      <c r="C31" s="195" t="s">
        <v>197</v>
      </c>
      <c r="D31" s="315">
        <v>54</v>
      </c>
      <c r="E31" s="316">
        <v>35</v>
      </c>
      <c r="F31" s="60"/>
      <c r="G31" s="814">
        <f t="shared" si="0"/>
        <v>89</v>
      </c>
    </row>
    <row r="32" spans="1:7" ht="12.75">
      <c r="A32" s="194" t="s">
        <v>899</v>
      </c>
      <c r="B32" s="62">
        <v>548</v>
      </c>
      <c r="C32" s="195" t="s">
        <v>200</v>
      </c>
      <c r="D32" s="315">
        <v>0</v>
      </c>
      <c r="E32" s="316">
        <v>0</v>
      </c>
      <c r="F32" s="60"/>
      <c r="G32" s="814">
        <f t="shared" si="0"/>
        <v>0</v>
      </c>
    </row>
    <row r="33" spans="1:7" ht="12.75">
      <c r="A33" s="194" t="s">
        <v>900</v>
      </c>
      <c r="B33" s="62">
        <v>549</v>
      </c>
      <c r="C33" s="195" t="s">
        <v>202</v>
      </c>
      <c r="D33" s="315">
        <v>73377.03224</v>
      </c>
      <c r="E33" s="316">
        <v>742.12453</v>
      </c>
      <c r="F33" s="60"/>
      <c r="G33" s="814">
        <f t="shared" si="0"/>
        <v>74119.15677</v>
      </c>
    </row>
    <row r="34" spans="1:7" ht="12.75" customHeight="1">
      <c r="A34" s="194" t="s">
        <v>901</v>
      </c>
      <c r="B34" s="738" t="s">
        <v>902</v>
      </c>
      <c r="C34" s="195" t="s">
        <v>203</v>
      </c>
      <c r="D34" s="886">
        <f>SUM(D35:D39)</f>
        <v>5915.76308</v>
      </c>
      <c r="E34" s="887">
        <f>SUM(E35:E39)</f>
        <v>0</v>
      </c>
      <c r="F34" s="60"/>
      <c r="G34" s="814">
        <f t="shared" si="0"/>
        <v>5915.76308</v>
      </c>
    </row>
    <row r="35" spans="1:7" ht="12.75">
      <c r="A35" s="194" t="s">
        <v>903</v>
      </c>
      <c r="B35" s="62">
        <v>551</v>
      </c>
      <c r="C35" s="195" t="s">
        <v>205</v>
      </c>
      <c r="D35" s="315">
        <v>5915.76308</v>
      </c>
      <c r="E35" s="316">
        <v>0</v>
      </c>
      <c r="F35" s="60"/>
      <c r="G35" s="814">
        <f t="shared" si="0"/>
        <v>5915.76308</v>
      </c>
    </row>
    <row r="36" spans="1:7" ht="12.75" customHeight="1">
      <c r="A36" s="194" t="s">
        <v>904</v>
      </c>
      <c r="B36" s="62">
        <v>552</v>
      </c>
      <c r="C36" s="195" t="s">
        <v>208</v>
      </c>
      <c r="D36" s="315">
        <v>0</v>
      </c>
      <c r="E36" s="316">
        <v>0</v>
      </c>
      <c r="F36" s="60"/>
      <c r="G36" s="814">
        <f t="shared" si="0"/>
        <v>0</v>
      </c>
    </row>
    <row r="37" spans="1:7" ht="12.75">
      <c r="A37" s="194" t="s">
        <v>905</v>
      </c>
      <c r="B37" s="62">
        <v>553</v>
      </c>
      <c r="C37" s="195" t="s">
        <v>211</v>
      </c>
      <c r="D37" s="315">
        <v>0</v>
      </c>
      <c r="E37" s="316">
        <v>0</v>
      </c>
      <c r="F37" s="60"/>
      <c r="G37" s="814">
        <f t="shared" si="0"/>
        <v>0</v>
      </c>
    </row>
    <row r="38" spans="1:7" ht="12.75">
      <c r="A38" s="194" t="s">
        <v>906</v>
      </c>
      <c r="B38" s="62">
        <v>554</v>
      </c>
      <c r="C38" s="195" t="s">
        <v>214</v>
      </c>
      <c r="D38" s="315">
        <v>0</v>
      </c>
      <c r="E38" s="316">
        <v>0</v>
      </c>
      <c r="F38" s="60"/>
      <c r="G38" s="814">
        <f t="shared" si="0"/>
        <v>0</v>
      </c>
    </row>
    <row r="39" spans="1:7" ht="12.75">
      <c r="A39" s="194" t="s">
        <v>909</v>
      </c>
      <c r="B39" s="62">
        <v>556.559</v>
      </c>
      <c r="C39" s="195" t="s">
        <v>217</v>
      </c>
      <c r="D39" s="315">
        <v>0</v>
      </c>
      <c r="E39" s="316">
        <v>0</v>
      </c>
      <c r="F39" s="60"/>
      <c r="G39" s="814">
        <f t="shared" si="0"/>
        <v>0</v>
      </c>
    </row>
    <row r="40" spans="1:7" ht="12.75">
      <c r="A40" s="194" t="s">
        <v>907</v>
      </c>
      <c r="B40" s="738" t="s">
        <v>908</v>
      </c>
      <c r="C40" s="195" t="s">
        <v>220</v>
      </c>
      <c r="D40" s="886">
        <f>SUM(D41:D41)</f>
        <v>0</v>
      </c>
      <c r="E40" s="887">
        <f>SUM(E41:E41)</f>
        <v>0</v>
      </c>
      <c r="F40" s="60"/>
      <c r="G40" s="814">
        <f t="shared" si="0"/>
        <v>0</v>
      </c>
    </row>
    <row r="41" spans="1:7" ht="25.5">
      <c r="A41" s="194" t="s">
        <v>910</v>
      </c>
      <c r="B41" s="62">
        <v>581.582</v>
      </c>
      <c r="C41" s="195" t="s">
        <v>223</v>
      </c>
      <c r="D41" s="315">
        <v>0</v>
      </c>
      <c r="E41" s="316">
        <v>0</v>
      </c>
      <c r="F41" s="60"/>
      <c r="G41" s="814">
        <f t="shared" si="0"/>
        <v>0</v>
      </c>
    </row>
    <row r="42" spans="1:7" ht="12.75">
      <c r="A42" s="22" t="s">
        <v>466</v>
      </c>
      <c r="B42" s="738" t="s">
        <v>912</v>
      </c>
      <c r="C42" s="195" t="s">
        <v>226</v>
      </c>
      <c r="D42" s="886">
        <f>D43</f>
        <v>58.32</v>
      </c>
      <c r="E42" s="887">
        <f>E43</f>
        <v>0</v>
      </c>
      <c r="F42" s="60"/>
      <c r="G42" s="814">
        <f t="shared" si="0"/>
        <v>58.32</v>
      </c>
    </row>
    <row r="43" spans="1:7" ht="12.75">
      <c r="A43" s="194" t="s">
        <v>911</v>
      </c>
      <c r="B43" s="62">
        <v>591.595</v>
      </c>
      <c r="C43" s="195" t="s">
        <v>229</v>
      </c>
      <c r="D43" s="315">
        <v>58.32</v>
      </c>
      <c r="E43" s="316">
        <v>0</v>
      </c>
      <c r="F43" s="60"/>
      <c r="G43" s="814">
        <f t="shared" si="0"/>
        <v>58.32</v>
      </c>
    </row>
    <row r="44" spans="1:7" ht="25.5">
      <c r="A44" s="194" t="s">
        <v>467</v>
      </c>
      <c r="B44" s="196" t="s">
        <v>913</v>
      </c>
      <c r="C44" s="195" t="s">
        <v>232</v>
      </c>
      <c r="D44" s="886">
        <f>SUM(D7,D14,D18,D24,D26,D34,D40,D42)</f>
        <v>376165.23665999994</v>
      </c>
      <c r="E44" s="887">
        <f>SUM(E7,E14,E18,E24,E26,E34,E40,E42)</f>
        <v>4283.33986</v>
      </c>
      <c r="F44" s="60"/>
      <c r="G44" s="814">
        <f t="shared" si="0"/>
        <v>380448.57651999994</v>
      </c>
    </row>
    <row r="45" spans="1:7" ht="23.25" customHeight="1">
      <c r="A45" s="194" t="s">
        <v>917</v>
      </c>
      <c r="B45" s="196" t="s">
        <v>916</v>
      </c>
      <c r="C45" s="195" t="s">
        <v>261</v>
      </c>
      <c r="D45" s="886">
        <f>D46</f>
        <v>8938.40507</v>
      </c>
      <c r="E45" s="887">
        <f>E46</f>
        <v>30</v>
      </c>
      <c r="F45" s="60"/>
      <c r="G45" s="814">
        <f t="shared" si="0"/>
        <v>8968.40507</v>
      </c>
    </row>
    <row r="46" spans="1:7" ht="12.75" customHeight="1">
      <c r="A46" s="194" t="s">
        <v>915</v>
      </c>
      <c r="B46" s="390">
        <v>799</v>
      </c>
      <c r="C46" s="195" t="s">
        <v>914</v>
      </c>
      <c r="D46" s="317">
        <v>8938.40507</v>
      </c>
      <c r="E46" s="318">
        <v>30</v>
      </c>
      <c r="F46" s="60"/>
      <c r="G46" s="814">
        <f t="shared" si="0"/>
        <v>8968.40507</v>
      </c>
    </row>
    <row r="47" spans="1:7" ht="13.5" thickBot="1">
      <c r="A47" s="312" t="s">
        <v>36</v>
      </c>
      <c r="B47" s="313" t="s">
        <v>918</v>
      </c>
      <c r="C47" s="314" t="s">
        <v>919</v>
      </c>
      <c r="D47" s="896">
        <f>D44+D45</f>
        <v>385103.6417299999</v>
      </c>
      <c r="E47" s="897">
        <f>E44+E45</f>
        <v>4313.33986</v>
      </c>
      <c r="F47" s="60"/>
      <c r="G47" s="814">
        <f t="shared" si="0"/>
        <v>389416.9815899999</v>
      </c>
    </row>
    <row r="48" spans="1:6" ht="13.5" thickBot="1">
      <c r="A48" s="1307" t="s">
        <v>468</v>
      </c>
      <c r="B48" s="1308"/>
      <c r="C48" s="1308"/>
      <c r="D48" s="1308"/>
      <c r="E48" s="1309"/>
      <c r="F48" s="58"/>
    </row>
    <row r="49" spans="1:7" ht="12.75">
      <c r="A49" s="737" t="s">
        <v>921</v>
      </c>
      <c r="B49" s="741" t="s">
        <v>924</v>
      </c>
      <c r="C49" s="740" t="s">
        <v>234</v>
      </c>
      <c r="D49" s="900">
        <f>SUM(D50)</f>
        <v>289742.39872</v>
      </c>
      <c r="E49" s="901">
        <f>SUM(E50)</f>
        <v>0</v>
      </c>
      <c r="F49" s="60"/>
      <c r="G49" s="814">
        <f t="shared" si="0"/>
        <v>289742.39872</v>
      </c>
    </row>
    <row r="50" spans="1:7" ht="12.75">
      <c r="A50" s="194" t="s">
        <v>922</v>
      </c>
      <c r="B50" s="62">
        <v>691</v>
      </c>
      <c r="C50" s="195" t="s">
        <v>236</v>
      </c>
      <c r="D50" s="315">
        <v>289742.39872</v>
      </c>
      <c r="E50" s="316">
        <v>0</v>
      </c>
      <c r="F50" s="60"/>
      <c r="G50" s="814">
        <f t="shared" si="0"/>
        <v>289742.39872</v>
      </c>
    </row>
    <row r="51" spans="1:7" ht="12.75">
      <c r="A51" s="194" t="s">
        <v>928</v>
      </c>
      <c r="B51" s="738" t="s">
        <v>923</v>
      </c>
      <c r="C51" s="195" t="s">
        <v>238</v>
      </c>
      <c r="D51" s="886">
        <f>SUM(D52:D54)</f>
        <v>0</v>
      </c>
      <c r="E51" s="887">
        <f>SUM(E52:E54)</f>
        <v>0</v>
      </c>
      <c r="F51" s="60"/>
      <c r="G51" s="814">
        <f t="shared" si="0"/>
        <v>0</v>
      </c>
    </row>
    <row r="52" spans="1:7" ht="12.75">
      <c r="A52" s="194" t="s">
        <v>925</v>
      </c>
      <c r="B52" s="62">
        <v>681</v>
      </c>
      <c r="C52" s="195" t="s">
        <v>240</v>
      </c>
      <c r="D52" s="317">
        <v>0</v>
      </c>
      <c r="E52" s="318">
        <v>0</v>
      </c>
      <c r="F52" s="60"/>
      <c r="G52" s="814">
        <f t="shared" si="0"/>
        <v>0</v>
      </c>
    </row>
    <row r="53" spans="1:7" ht="12.75">
      <c r="A53" s="194" t="s">
        <v>926</v>
      </c>
      <c r="B53" s="62">
        <v>682</v>
      </c>
      <c r="C53" s="195" t="s">
        <v>243</v>
      </c>
      <c r="D53" s="317">
        <v>0</v>
      </c>
      <c r="E53" s="318">
        <v>0</v>
      </c>
      <c r="F53" s="60"/>
      <c r="G53" s="814">
        <f t="shared" si="0"/>
        <v>0</v>
      </c>
    </row>
    <row r="54" spans="1:7" ht="12.75">
      <c r="A54" s="194" t="s">
        <v>927</v>
      </c>
      <c r="B54" s="62">
        <v>684</v>
      </c>
      <c r="C54" s="195" t="s">
        <v>245</v>
      </c>
      <c r="D54" s="317">
        <v>0</v>
      </c>
      <c r="E54" s="318">
        <v>0</v>
      </c>
      <c r="F54" s="60"/>
      <c r="G54" s="814">
        <f t="shared" si="0"/>
        <v>0</v>
      </c>
    </row>
    <row r="55" spans="1:7" ht="12.75">
      <c r="A55" s="194" t="s">
        <v>929</v>
      </c>
      <c r="B55" s="738" t="s">
        <v>930</v>
      </c>
      <c r="C55" s="195" t="s">
        <v>248</v>
      </c>
      <c r="D55" s="939">
        <v>52648.31093</v>
      </c>
      <c r="E55" s="940">
        <v>3239.27435</v>
      </c>
      <c r="F55" s="60"/>
      <c r="G55" s="814">
        <f t="shared" si="0"/>
        <v>55887.58528</v>
      </c>
    </row>
    <row r="56" spans="1:7" ht="12.75">
      <c r="A56" s="194" t="s">
        <v>931</v>
      </c>
      <c r="B56" s="738" t="s">
        <v>932</v>
      </c>
      <c r="C56" s="195" t="s">
        <v>251</v>
      </c>
      <c r="D56" s="886">
        <f>SUM(D57:D62)</f>
        <v>36132.52726</v>
      </c>
      <c r="E56" s="887">
        <f>SUM(E57:E62)</f>
        <v>3.88121</v>
      </c>
      <c r="F56" s="60"/>
      <c r="G56" s="814">
        <f t="shared" si="0"/>
        <v>36136.40847</v>
      </c>
    </row>
    <row r="57" spans="1:7" ht="12.75">
      <c r="A57" s="194" t="s">
        <v>933</v>
      </c>
      <c r="B57" s="62">
        <v>641.642</v>
      </c>
      <c r="C57" s="195" t="s">
        <v>254</v>
      </c>
      <c r="D57" s="315">
        <v>0</v>
      </c>
      <c r="E57" s="316">
        <v>0</v>
      </c>
      <c r="F57" s="60"/>
      <c r="G57" s="814">
        <f t="shared" si="0"/>
        <v>0</v>
      </c>
    </row>
    <row r="58" spans="1:7" ht="12.75">
      <c r="A58" s="194" t="s">
        <v>934</v>
      </c>
      <c r="B58" s="62">
        <v>643</v>
      </c>
      <c r="C58" s="195" t="s">
        <v>256</v>
      </c>
      <c r="D58" s="315">
        <v>0.11029</v>
      </c>
      <c r="E58" s="316">
        <v>0</v>
      </c>
      <c r="F58" s="60"/>
      <c r="G58" s="814">
        <f t="shared" si="0"/>
        <v>0.11029</v>
      </c>
    </row>
    <row r="59" spans="1:7" ht="12.75">
      <c r="A59" s="194" t="s">
        <v>935</v>
      </c>
      <c r="B59" s="62">
        <v>644</v>
      </c>
      <c r="C59" s="195" t="s">
        <v>259</v>
      </c>
      <c r="D59" s="315">
        <v>0</v>
      </c>
      <c r="E59" s="316">
        <v>0.00297</v>
      </c>
      <c r="F59" s="60"/>
      <c r="G59" s="814">
        <f t="shared" si="0"/>
        <v>0.00297</v>
      </c>
    </row>
    <row r="60" spans="1:7" ht="12.75">
      <c r="A60" s="194" t="s">
        <v>936</v>
      </c>
      <c r="B60" s="62">
        <v>645</v>
      </c>
      <c r="C60" s="195" t="s">
        <v>262</v>
      </c>
      <c r="D60" s="315">
        <v>106.91873</v>
      </c>
      <c r="E60" s="316">
        <v>0</v>
      </c>
      <c r="F60" s="60"/>
      <c r="G60" s="814">
        <f t="shared" si="0"/>
        <v>106.91873</v>
      </c>
    </row>
    <row r="61" spans="1:7" ht="12.75">
      <c r="A61" s="194" t="s">
        <v>937</v>
      </c>
      <c r="B61" s="62">
        <v>648</v>
      </c>
      <c r="C61" s="195" t="s">
        <v>265</v>
      </c>
      <c r="D61" s="315">
        <v>27629.23274</v>
      </c>
      <c r="E61" s="316">
        <v>0</v>
      </c>
      <c r="F61" s="60"/>
      <c r="G61" s="814">
        <f t="shared" si="0"/>
        <v>27629.23274</v>
      </c>
    </row>
    <row r="62" spans="1:7" ht="12.75">
      <c r="A62" s="194" t="s">
        <v>938</v>
      </c>
      <c r="B62" s="62">
        <v>649</v>
      </c>
      <c r="C62" s="195" t="s">
        <v>267</v>
      </c>
      <c r="D62" s="315">
        <v>8396.2655</v>
      </c>
      <c r="E62" s="316">
        <v>3.87824</v>
      </c>
      <c r="F62" s="60"/>
      <c r="G62" s="814">
        <f t="shared" si="0"/>
        <v>8400.14374</v>
      </c>
    </row>
    <row r="63" spans="1:7" ht="12.75">
      <c r="A63" s="194" t="s">
        <v>960</v>
      </c>
      <c r="B63" s="738" t="s">
        <v>939</v>
      </c>
      <c r="C63" s="195" t="s">
        <v>269</v>
      </c>
      <c r="D63" s="886">
        <f>SUM(D64:D68)</f>
        <v>10.32227</v>
      </c>
      <c r="E63" s="887">
        <f>SUM(E64:E68)</f>
        <v>0</v>
      </c>
      <c r="F63" s="60"/>
      <c r="G63" s="814">
        <f t="shared" si="0"/>
        <v>10.32227</v>
      </c>
    </row>
    <row r="64" spans="1:7" ht="12.75">
      <c r="A64" s="194" t="s">
        <v>940</v>
      </c>
      <c r="B64" s="62">
        <v>652</v>
      </c>
      <c r="C64" s="195" t="s">
        <v>272</v>
      </c>
      <c r="D64" s="315">
        <v>10.32227</v>
      </c>
      <c r="E64" s="316">
        <v>0</v>
      </c>
      <c r="F64" s="60"/>
      <c r="G64" s="814">
        <f t="shared" si="0"/>
        <v>10.32227</v>
      </c>
    </row>
    <row r="65" spans="1:7" ht="12.75">
      <c r="A65" s="194" t="s">
        <v>941</v>
      </c>
      <c r="B65" s="62">
        <v>653</v>
      </c>
      <c r="C65" s="195" t="s">
        <v>275</v>
      </c>
      <c r="D65" s="315">
        <v>0</v>
      </c>
      <c r="E65" s="316">
        <v>0</v>
      </c>
      <c r="F65" s="60"/>
      <c r="G65" s="814">
        <f t="shared" si="0"/>
        <v>0</v>
      </c>
    </row>
    <row r="66" spans="1:7" ht="12.75">
      <c r="A66" s="194" t="s">
        <v>942</v>
      </c>
      <c r="B66" s="62">
        <v>654</v>
      </c>
      <c r="C66" s="195" t="s">
        <v>277</v>
      </c>
      <c r="D66" s="315">
        <v>0</v>
      </c>
      <c r="E66" s="316">
        <v>0</v>
      </c>
      <c r="F66" s="60"/>
      <c r="G66" s="814">
        <f t="shared" si="0"/>
        <v>0</v>
      </c>
    </row>
    <row r="67" spans="1:7" ht="12.75">
      <c r="A67" s="194" t="s">
        <v>943</v>
      </c>
      <c r="B67" s="62">
        <v>655</v>
      </c>
      <c r="C67" s="195" t="s">
        <v>280</v>
      </c>
      <c r="D67" s="315">
        <v>0</v>
      </c>
      <c r="E67" s="316">
        <v>0</v>
      </c>
      <c r="F67" s="60"/>
      <c r="G67" s="814">
        <f t="shared" si="0"/>
        <v>0</v>
      </c>
    </row>
    <row r="68" spans="1:7" ht="12.75" customHeight="1">
      <c r="A68" s="194" t="s">
        <v>944</v>
      </c>
      <c r="B68" s="62">
        <v>657</v>
      </c>
      <c r="C68" s="195" t="s">
        <v>283</v>
      </c>
      <c r="D68" s="315">
        <v>0</v>
      </c>
      <c r="E68" s="316">
        <v>0</v>
      </c>
      <c r="F68" s="60"/>
      <c r="G68" s="814">
        <f t="shared" si="0"/>
        <v>0</v>
      </c>
    </row>
    <row r="69" spans="1:7" ht="25.5">
      <c r="A69" s="22" t="s">
        <v>469</v>
      </c>
      <c r="B69" s="196" t="s">
        <v>945</v>
      </c>
      <c r="C69" s="195" t="s">
        <v>285</v>
      </c>
      <c r="D69" s="886">
        <f>SUM(D49,D51,D55:D56,D63)</f>
        <v>378533.55918</v>
      </c>
      <c r="E69" s="887">
        <f>SUM(E49,E51,E55:E56,E63)</f>
        <v>3243.15556</v>
      </c>
      <c r="F69" s="60"/>
      <c r="G69" s="814">
        <f t="shared" si="0"/>
        <v>381776.71473999997</v>
      </c>
    </row>
    <row r="70" spans="1:7" ht="12.75">
      <c r="A70" s="194" t="s">
        <v>947</v>
      </c>
      <c r="B70" s="196" t="s">
        <v>952</v>
      </c>
      <c r="C70" s="195" t="s">
        <v>946</v>
      </c>
      <c r="D70" s="886">
        <f>SUM(D71:D72)</f>
        <v>7168.31682</v>
      </c>
      <c r="E70" s="887">
        <f>SUM(E71:E72)</f>
        <v>1104.58804</v>
      </c>
      <c r="F70" s="60"/>
      <c r="G70" s="814">
        <f t="shared" si="0"/>
        <v>8272.90486</v>
      </c>
    </row>
    <row r="71" spans="1:7" ht="12.75">
      <c r="A71" s="902" t="s">
        <v>1073</v>
      </c>
      <c r="B71" s="308">
        <v>899</v>
      </c>
      <c r="C71" s="195" t="s">
        <v>948</v>
      </c>
      <c r="D71" s="315">
        <v>3000</v>
      </c>
      <c r="E71" s="316">
        <v>1104.58804</v>
      </c>
      <c r="F71" s="60"/>
      <c r="G71" s="814">
        <f t="shared" si="0"/>
        <v>4104.588040000001</v>
      </c>
    </row>
    <row r="72" spans="1:7" ht="12.75">
      <c r="A72" s="902" t="s">
        <v>1074</v>
      </c>
      <c r="B72" s="308">
        <v>692</v>
      </c>
      <c r="C72" s="195" t="s">
        <v>949</v>
      </c>
      <c r="D72" s="315">
        <v>4168.31682</v>
      </c>
      <c r="E72" s="316">
        <v>0</v>
      </c>
      <c r="F72" s="60"/>
      <c r="G72" s="814">
        <f>D72+E72</f>
        <v>4168.31682</v>
      </c>
    </row>
    <row r="73" spans="1:7" ht="12.75" customHeight="1">
      <c r="A73" s="309" t="s">
        <v>37</v>
      </c>
      <c r="B73" s="310" t="s">
        <v>950</v>
      </c>
      <c r="C73" s="195" t="s">
        <v>951</v>
      </c>
      <c r="D73" s="906">
        <f>SUM(D69:D70)</f>
        <v>385701.876</v>
      </c>
      <c r="E73" s="907">
        <f>SUM(E69:E70)</f>
        <v>4347.7436</v>
      </c>
      <c r="F73" s="60"/>
      <c r="G73" s="814">
        <f>D73+E73</f>
        <v>390049.6196</v>
      </c>
    </row>
    <row r="74" spans="1:7" ht="12.75" customHeight="1">
      <c r="A74" s="63" t="s">
        <v>470</v>
      </c>
      <c r="B74" s="311" t="s">
        <v>956</v>
      </c>
      <c r="C74" s="195" t="s">
        <v>288</v>
      </c>
      <c r="D74" s="906">
        <f>D69-D44+D42</f>
        <v>2426.6425200000454</v>
      </c>
      <c r="E74" s="907">
        <f>E69-E44+E42</f>
        <v>-1040.1843</v>
      </c>
      <c r="F74" s="60"/>
      <c r="G74" s="814">
        <f>D74+E74</f>
        <v>1386.4582200000455</v>
      </c>
    </row>
    <row r="75" spans="1:7" ht="12.75" customHeight="1">
      <c r="A75" s="63" t="s">
        <v>471</v>
      </c>
      <c r="B75" s="311" t="s">
        <v>957</v>
      </c>
      <c r="C75" s="195" t="s">
        <v>291</v>
      </c>
      <c r="D75" s="906">
        <f>D69-D44</f>
        <v>2368.322520000045</v>
      </c>
      <c r="E75" s="907">
        <f>E69-E44</f>
        <v>-1040.1843</v>
      </c>
      <c r="F75" s="60"/>
      <c r="G75" s="815">
        <f>D75+E75</f>
        <v>1328.1382200000453</v>
      </c>
    </row>
    <row r="76" spans="1:7" ht="12.75" customHeight="1" thickBot="1">
      <c r="A76" s="130" t="s">
        <v>953</v>
      </c>
      <c r="B76" s="742" t="s">
        <v>954</v>
      </c>
      <c r="C76" s="743" t="s">
        <v>955</v>
      </c>
      <c r="D76" s="896">
        <f>D70-D45</f>
        <v>-1770.0882500000007</v>
      </c>
      <c r="E76" s="897">
        <f>E70-E45</f>
        <v>1074.58804</v>
      </c>
      <c r="F76" s="60"/>
      <c r="G76" s="815">
        <f>D76+E76</f>
        <v>-695.5002100000006</v>
      </c>
    </row>
    <row r="77" spans="1:6" ht="12.75" customHeight="1" thickBot="1">
      <c r="A77" s="1310"/>
      <c r="B77" s="1311"/>
      <c r="C77" s="1312"/>
      <c r="D77" s="1313" t="s">
        <v>686</v>
      </c>
      <c r="E77" s="1314"/>
      <c r="F77" s="56"/>
    </row>
    <row r="78" spans="1:7" ht="12.75">
      <c r="A78" s="851" t="s">
        <v>1030</v>
      </c>
      <c r="B78" s="852" t="s">
        <v>958</v>
      </c>
      <c r="C78" s="853" t="s">
        <v>294</v>
      </c>
      <c r="D78" s="1288">
        <f>+D74+E74</f>
        <v>1386.4582200000455</v>
      </c>
      <c r="E78" s="1289"/>
      <c r="F78" s="20"/>
      <c r="G78" s="814"/>
    </row>
    <row r="79" spans="1:7" ht="13.5" thickBot="1">
      <c r="A79" s="848" t="s">
        <v>1028</v>
      </c>
      <c r="B79" s="849" t="s">
        <v>959</v>
      </c>
      <c r="C79" s="850" t="s">
        <v>297</v>
      </c>
      <c r="D79" s="1290">
        <f>+D75+E75</f>
        <v>1328.1382200000453</v>
      </c>
      <c r="E79" s="1291"/>
      <c r="F79" s="20"/>
      <c r="G79" s="814"/>
    </row>
    <row r="80" spans="1:7" ht="12.75">
      <c r="A80" s="851" t="s">
        <v>1033</v>
      </c>
      <c r="B80" s="852" t="s">
        <v>1034</v>
      </c>
      <c r="C80" s="853" t="s">
        <v>1031</v>
      </c>
      <c r="D80" s="1288">
        <f>D76+E76</f>
        <v>-695.5002100000006</v>
      </c>
      <c r="E80" s="1289"/>
      <c r="F80" s="20"/>
      <c r="G80" s="814"/>
    </row>
    <row r="81" spans="1:7" ht="13.5" thickBot="1">
      <c r="A81" s="848" t="s">
        <v>1027</v>
      </c>
      <c r="B81" s="849" t="s">
        <v>1035</v>
      </c>
      <c r="C81" s="850" t="s">
        <v>1032</v>
      </c>
      <c r="D81" s="1290">
        <f>D79+D80</f>
        <v>632.6380100000447</v>
      </c>
      <c r="E81" s="1291"/>
      <c r="F81" s="20"/>
      <c r="G81" s="814"/>
    </row>
    <row r="82" spans="1:7" ht="12.75">
      <c r="A82" s="845"/>
      <c r="B82" s="846"/>
      <c r="C82" s="846"/>
      <c r="D82" s="847"/>
      <c r="E82" s="847"/>
      <c r="F82" s="20"/>
      <c r="G82" s="814"/>
    </row>
    <row r="83" spans="1:6" ht="12.75">
      <c r="A83" s="744"/>
      <c r="B83" s="24"/>
      <c r="C83" s="24"/>
      <c r="D83" s="78"/>
      <c r="E83" s="78"/>
      <c r="F83" s="78"/>
    </row>
    <row r="84" spans="1:6" ht="12.75">
      <c r="A84" s="23" t="s">
        <v>624</v>
      </c>
      <c r="B84" s="24"/>
      <c r="C84" s="24"/>
      <c r="D84" s="78"/>
      <c r="E84" s="78"/>
      <c r="F84" s="20"/>
    </row>
    <row r="85" spans="1:6" ht="12.75">
      <c r="A85" s="20" t="s">
        <v>641</v>
      </c>
      <c r="B85" s="24"/>
      <c r="C85" s="24"/>
      <c r="D85" s="78"/>
      <c r="E85" s="78"/>
      <c r="F85" s="20"/>
    </row>
    <row r="86" spans="1:6" ht="12.75">
      <c r="A86" s="20" t="s">
        <v>644</v>
      </c>
      <c r="B86" s="21"/>
      <c r="C86" s="21"/>
      <c r="D86" s="78"/>
      <c r="E86" s="78"/>
      <c r="F86" s="20"/>
    </row>
    <row r="87" spans="1:6" ht="12.75">
      <c r="A87" s="70"/>
      <c r="B87" s="21"/>
      <c r="C87" s="21"/>
      <c r="D87" s="78"/>
      <c r="E87" s="78"/>
      <c r="F87" s="20"/>
    </row>
    <row r="88" spans="6:7" ht="12.75">
      <c r="F88" s="20"/>
      <c r="G88" s="814">
        <f>G75+G76</f>
        <v>632.6380100000447</v>
      </c>
    </row>
    <row r="89" spans="1:7" s="820" customFormat="1" ht="12.75">
      <c r="A89" s="817" t="s">
        <v>1022</v>
      </c>
      <c r="B89" s="818"/>
      <c r="C89" s="818"/>
      <c r="D89" s="819">
        <f>D75+D76</f>
        <v>598.2342700000445</v>
      </c>
      <c r="E89" s="819">
        <f>E75+E76</f>
        <v>34.4037400000002</v>
      </c>
      <c r="G89" s="814">
        <f>D89+E89</f>
        <v>632.6380100000447</v>
      </c>
    </row>
    <row r="90" spans="1:7" s="820" customFormat="1" ht="12.75">
      <c r="A90" s="817"/>
      <c r="B90" s="818"/>
      <c r="C90" s="818"/>
      <c r="D90" s="819"/>
      <c r="E90" s="819"/>
      <c r="F90" s="821" t="s">
        <v>1009</v>
      </c>
      <c r="G90" s="816">
        <f>G88-G89</f>
        <v>0</v>
      </c>
    </row>
  </sheetData>
  <sheetProtection sheet="1"/>
  <mergeCells count="12">
    <mergeCell ref="D80:E80"/>
    <mergeCell ref="D81:E81"/>
    <mergeCell ref="A77:C77"/>
    <mergeCell ref="D77:E77"/>
    <mergeCell ref="D78:E78"/>
    <mergeCell ref="D79:E79"/>
    <mergeCell ref="A1:E1"/>
    <mergeCell ref="A2:E2"/>
    <mergeCell ref="A3:E3"/>
    <mergeCell ref="A4:E4"/>
    <mergeCell ref="B6:C6"/>
    <mergeCell ref="A48:E48"/>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pane ySplit="5" topLeftCell="A61" activePane="bottomLeft" state="frozen"/>
      <selection pane="topLeft" activeCell="A1" sqref="A1:E1"/>
      <selection pane="bottomLeft" activeCell="D61" sqref="D61"/>
    </sheetView>
  </sheetViews>
  <sheetFormatPr defaultColWidth="9.140625" defaultRowHeight="15"/>
  <cols>
    <col min="1" max="1" width="60.421875" style="198" customWidth="1"/>
    <col min="2" max="2" width="13.8515625" style="199" customWidth="1"/>
    <col min="3" max="3" width="9.140625" style="199" customWidth="1"/>
    <col min="4" max="4" width="12.57421875" style="197" customWidth="1"/>
    <col min="5" max="5" width="15.140625" style="197" customWidth="1"/>
    <col min="6" max="6" width="8.8515625" style="70" bestFit="1" customWidth="1"/>
    <col min="7" max="7" width="9.140625" style="811" customWidth="1"/>
    <col min="8" max="16384" width="9.140625" style="70" customWidth="1"/>
  </cols>
  <sheetData>
    <row r="1" spans="1:6" ht="18.75" customHeight="1">
      <c r="A1" s="1315" t="s">
        <v>1005</v>
      </c>
      <c r="B1" s="1315"/>
      <c r="C1" s="1315"/>
      <c r="D1" s="1315"/>
      <c r="E1" s="1315"/>
      <c r="F1" s="20"/>
    </row>
    <row r="2" spans="1:6" ht="12.75" customHeight="1" thickBot="1">
      <c r="A2" s="1298"/>
      <c r="B2" s="1298"/>
      <c r="C2" s="1298"/>
      <c r="D2" s="1298"/>
      <c r="E2" s="1298"/>
      <c r="F2" s="20"/>
    </row>
    <row r="3" spans="1:6" ht="27.75" customHeight="1" thickBot="1">
      <c r="A3" s="1299" t="s">
        <v>642</v>
      </c>
      <c r="B3" s="1300"/>
      <c r="C3" s="1300"/>
      <c r="D3" s="1300"/>
      <c r="E3" s="1301"/>
      <c r="F3" s="56"/>
    </row>
    <row r="4" spans="1:6" ht="15" customHeight="1" thickBot="1">
      <c r="A4" s="1302" t="s">
        <v>596</v>
      </c>
      <c r="B4" s="1303"/>
      <c r="C4" s="1303"/>
      <c r="D4" s="1303"/>
      <c r="E4" s="1304"/>
      <c r="F4" s="20"/>
    </row>
    <row r="5" spans="1:7" s="193" customFormat="1" ht="40.5" customHeight="1" thickBot="1">
      <c r="A5" s="25" t="s">
        <v>597</v>
      </c>
      <c r="B5" s="26" t="s">
        <v>639</v>
      </c>
      <c r="C5" s="27" t="s">
        <v>643</v>
      </c>
      <c r="D5" s="79" t="s">
        <v>34</v>
      </c>
      <c r="E5" s="80" t="s">
        <v>35</v>
      </c>
      <c r="F5" s="58"/>
      <c r="G5" s="812" t="s">
        <v>1012</v>
      </c>
    </row>
    <row r="6" spans="1:7" s="193" customFormat="1" ht="12.75" customHeight="1">
      <c r="A6" s="69" t="s">
        <v>461</v>
      </c>
      <c r="B6" s="1305"/>
      <c r="C6" s="1306"/>
      <c r="D6" s="81" t="s">
        <v>579</v>
      </c>
      <c r="E6" s="82" t="s">
        <v>499</v>
      </c>
      <c r="F6" s="57"/>
      <c r="G6" s="813"/>
    </row>
    <row r="7" spans="1:7" ht="12.75">
      <c r="A7" s="737" t="s">
        <v>868</v>
      </c>
      <c r="B7" s="739" t="s">
        <v>878</v>
      </c>
      <c r="C7" s="59" t="s">
        <v>128</v>
      </c>
      <c r="D7" s="876">
        <f>SUM(D8:D13)</f>
        <v>0</v>
      </c>
      <c r="E7" s="877">
        <f>SUM(E8:E13)</f>
        <v>0</v>
      </c>
      <c r="F7" s="60"/>
      <c r="G7" s="814">
        <f>D7+E7</f>
        <v>0</v>
      </c>
    </row>
    <row r="8" spans="1:7" ht="12.75">
      <c r="A8" s="194" t="s">
        <v>869</v>
      </c>
      <c r="B8" s="738" t="s">
        <v>870</v>
      </c>
      <c r="C8" s="61" t="s">
        <v>131</v>
      </c>
      <c r="D8" s="315"/>
      <c r="E8" s="316"/>
      <c r="F8" s="60"/>
      <c r="G8" s="814">
        <f aca="true" t="shared" si="0" ref="G8:G71">D8+E8</f>
        <v>0</v>
      </c>
    </row>
    <row r="9" spans="1:7" ht="12.75">
      <c r="A9" s="194" t="s">
        <v>871</v>
      </c>
      <c r="B9" s="62">
        <v>504</v>
      </c>
      <c r="C9" s="61" t="s">
        <v>134</v>
      </c>
      <c r="D9" s="315"/>
      <c r="E9" s="316"/>
      <c r="F9" s="60"/>
      <c r="G9" s="814">
        <f t="shared" si="0"/>
        <v>0</v>
      </c>
    </row>
    <row r="10" spans="1:7" ht="12.75">
      <c r="A10" s="194" t="s">
        <v>872</v>
      </c>
      <c r="B10" s="62">
        <v>511</v>
      </c>
      <c r="C10" s="61" t="s">
        <v>137</v>
      </c>
      <c r="D10" s="315"/>
      <c r="E10" s="316"/>
      <c r="F10" s="60"/>
      <c r="G10" s="814">
        <f t="shared" si="0"/>
        <v>0</v>
      </c>
    </row>
    <row r="11" spans="1:7" ht="12.75">
      <c r="A11" s="194" t="s">
        <v>873</v>
      </c>
      <c r="B11" s="62">
        <v>512</v>
      </c>
      <c r="C11" s="61" t="s">
        <v>140</v>
      </c>
      <c r="D11" s="315"/>
      <c r="E11" s="316"/>
      <c r="F11" s="60"/>
      <c r="G11" s="814">
        <f t="shared" si="0"/>
        <v>0</v>
      </c>
    </row>
    <row r="12" spans="1:7" ht="12.75">
      <c r="A12" s="194" t="s">
        <v>874</v>
      </c>
      <c r="B12" s="62">
        <v>513</v>
      </c>
      <c r="C12" s="61" t="s">
        <v>143</v>
      </c>
      <c r="D12" s="315"/>
      <c r="E12" s="316"/>
      <c r="F12" s="60"/>
      <c r="G12" s="814">
        <f t="shared" si="0"/>
        <v>0</v>
      </c>
    </row>
    <row r="13" spans="1:7" ht="12.75">
      <c r="A13" s="194" t="s">
        <v>875</v>
      </c>
      <c r="B13" s="62">
        <v>518</v>
      </c>
      <c r="C13" s="61" t="s">
        <v>146</v>
      </c>
      <c r="D13" s="315"/>
      <c r="E13" s="316"/>
      <c r="F13" s="60"/>
      <c r="G13" s="814">
        <f t="shared" si="0"/>
        <v>0</v>
      </c>
    </row>
    <row r="14" spans="1:7" ht="12.75">
      <c r="A14" s="194" t="s">
        <v>876</v>
      </c>
      <c r="B14" s="739" t="s">
        <v>879</v>
      </c>
      <c r="C14" s="61" t="s">
        <v>149</v>
      </c>
      <c r="D14" s="876">
        <f>SUM(D15:D17)</f>
        <v>0</v>
      </c>
      <c r="E14" s="877">
        <f>SUM(E15:E17)</f>
        <v>0</v>
      </c>
      <c r="F14" s="60"/>
      <c r="G14" s="814">
        <f t="shared" si="0"/>
        <v>0</v>
      </c>
    </row>
    <row r="15" spans="1:7" ht="12.75">
      <c r="A15" s="194" t="s">
        <v>877</v>
      </c>
      <c r="B15" s="738" t="s">
        <v>961</v>
      </c>
      <c r="C15" s="61" t="s">
        <v>152</v>
      </c>
      <c r="D15" s="315"/>
      <c r="E15" s="316"/>
      <c r="F15" s="60"/>
      <c r="G15" s="814">
        <f t="shared" si="0"/>
        <v>0</v>
      </c>
    </row>
    <row r="16" spans="1:7" ht="12.75">
      <c r="A16" s="194" t="s">
        <v>880</v>
      </c>
      <c r="B16" s="62">
        <v>571.572</v>
      </c>
      <c r="C16" s="61" t="s">
        <v>155</v>
      </c>
      <c r="D16" s="315"/>
      <c r="E16" s="316"/>
      <c r="F16" s="60"/>
      <c r="G16" s="814">
        <f t="shared" si="0"/>
        <v>0</v>
      </c>
    </row>
    <row r="17" spans="1:7" ht="12.75">
      <c r="A17" s="194" t="s">
        <v>881</v>
      </c>
      <c r="B17" s="62">
        <v>573.574</v>
      </c>
      <c r="C17" s="61" t="s">
        <v>158</v>
      </c>
      <c r="D17" s="315"/>
      <c r="E17" s="316"/>
      <c r="F17" s="60"/>
      <c r="G17" s="814">
        <f t="shared" si="0"/>
        <v>0</v>
      </c>
    </row>
    <row r="18" spans="1:7" ht="12.75">
      <c r="A18" s="194" t="s">
        <v>882</v>
      </c>
      <c r="B18" s="738" t="s">
        <v>888</v>
      </c>
      <c r="C18" s="195" t="s">
        <v>161</v>
      </c>
      <c r="D18" s="886">
        <f>SUM(D19:D23)</f>
        <v>0</v>
      </c>
      <c r="E18" s="887">
        <f>SUM(E19:E23)</f>
        <v>0</v>
      </c>
      <c r="F18" s="60"/>
      <c r="G18" s="814">
        <f t="shared" si="0"/>
        <v>0</v>
      </c>
    </row>
    <row r="19" spans="1:7" ht="12.75">
      <c r="A19" s="194" t="s">
        <v>883</v>
      </c>
      <c r="B19" s="62">
        <v>521</v>
      </c>
      <c r="C19" s="195" t="s">
        <v>164</v>
      </c>
      <c r="D19" s="315"/>
      <c r="E19" s="316"/>
      <c r="F19" s="60"/>
      <c r="G19" s="814">
        <f t="shared" si="0"/>
        <v>0</v>
      </c>
    </row>
    <row r="20" spans="1:7" ht="12.75">
      <c r="A20" s="194" t="s">
        <v>884</v>
      </c>
      <c r="B20" s="62">
        <v>524</v>
      </c>
      <c r="C20" s="195" t="s">
        <v>166</v>
      </c>
      <c r="D20" s="315"/>
      <c r="E20" s="316"/>
      <c r="F20" s="60"/>
      <c r="G20" s="814">
        <f t="shared" si="0"/>
        <v>0</v>
      </c>
    </row>
    <row r="21" spans="1:7" ht="12.75">
      <c r="A21" s="194" t="s">
        <v>885</v>
      </c>
      <c r="B21" s="62">
        <v>525</v>
      </c>
      <c r="C21" s="195" t="s">
        <v>169</v>
      </c>
      <c r="D21" s="315"/>
      <c r="E21" s="316"/>
      <c r="F21" s="60"/>
      <c r="G21" s="814">
        <f t="shared" si="0"/>
        <v>0</v>
      </c>
    </row>
    <row r="22" spans="1:7" ht="12.75">
      <c r="A22" s="194" t="s">
        <v>886</v>
      </c>
      <c r="B22" s="62">
        <v>527</v>
      </c>
      <c r="C22" s="195" t="s">
        <v>171</v>
      </c>
      <c r="D22" s="315"/>
      <c r="E22" s="316"/>
      <c r="F22" s="60"/>
      <c r="G22" s="814">
        <f t="shared" si="0"/>
        <v>0</v>
      </c>
    </row>
    <row r="23" spans="1:7" ht="12.75">
      <c r="A23" s="194" t="s">
        <v>887</v>
      </c>
      <c r="B23" s="62">
        <v>528</v>
      </c>
      <c r="C23" s="195" t="s">
        <v>174</v>
      </c>
      <c r="D23" s="315"/>
      <c r="E23" s="316"/>
      <c r="F23" s="60"/>
      <c r="G23" s="814">
        <f t="shared" si="0"/>
        <v>0</v>
      </c>
    </row>
    <row r="24" spans="1:7" ht="12.75">
      <c r="A24" s="194" t="s">
        <v>889</v>
      </c>
      <c r="B24" s="738" t="s">
        <v>892</v>
      </c>
      <c r="C24" s="195" t="s">
        <v>179</v>
      </c>
      <c r="D24" s="886">
        <f>SUM(D25:D25)</f>
        <v>0</v>
      </c>
      <c r="E24" s="887">
        <f>SUM(E25:E25)</f>
        <v>0</v>
      </c>
      <c r="F24" s="60"/>
      <c r="G24" s="814">
        <f t="shared" si="0"/>
        <v>0</v>
      </c>
    </row>
    <row r="25" spans="1:7" ht="12.75">
      <c r="A25" s="194" t="s">
        <v>890</v>
      </c>
      <c r="B25" s="738" t="s">
        <v>891</v>
      </c>
      <c r="C25" s="195" t="s">
        <v>182</v>
      </c>
      <c r="D25" s="315"/>
      <c r="E25" s="316"/>
      <c r="F25" s="60"/>
      <c r="G25" s="814">
        <f t="shared" si="0"/>
        <v>0</v>
      </c>
    </row>
    <row r="26" spans="1:7" ht="12.75">
      <c r="A26" s="194" t="s">
        <v>893</v>
      </c>
      <c r="B26" s="738" t="s">
        <v>920</v>
      </c>
      <c r="C26" s="195" t="s">
        <v>185</v>
      </c>
      <c r="D26" s="886">
        <f>SUM(D27:D33)</f>
        <v>0</v>
      </c>
      <c r="E26" s="887">
        <f>SUM(E27:E33)</f>
        <v>0</v>
      </c>
      <c r="F26" s="60"/>
      <c r="G26" s="814">
        <f t="shared" si="0"/>
        <v>0</v>
      </c>
    </row>
    <row r="27" spans="1:7" ht="12.75">
      <c r="A27" s="194" t="s">
        <v>894</v>
      </c>
      <c r="B27" s="62">
        <v>541.542</v>
      </c>
      <c r="C27" s="195" t="s">
        <v>187</v>
      </c>
      <c r="D27" s="315"/>
      <c r="E27" s="316"/>
      <c r="F27" s="60"/>
      <c r="G27" s="814">
        <f t="shared" si="0"/>
        <v>0</v>
      </c>
    </row>
    <row r="28" spans="1:7" ht="12.75">
      <c r="A28" s="194" t="s">
        <v>895</v>
      </c>
      <c r="B28" s="62">
        <v>543</v>
      </c>
      <c r="C28" s="195" t="s">
        <v>189</v>
      </c>
      <c r="D28" s="315"/>
      <c r="E28" s="316"/>
      <c r="F28" s="60"/>
      <c r="G28" s="814">
        <f t="shared" si="0"/>
        <v>0</v>
      </c>
    </row>
    <row r="29" spans="1:7" ht="12.75">
      <c r="A29" s="194" t="s">
        <v>896</v>
      </c>
      <c r="B29" s="62">
        <v>544</v>
      </c>
      <c r="C29" s="195" t="s">
        <v>191</v>
      </c>
      <c r="D29" s="315"/>
      <c r="E29" s="316"/>
      <c r="F29" s="60"/>
      <c r="G29" s="814">
        <f t="shared" si="0"/>
        <v>0</v>
      </c>
    </row>
    <row r="30" spans="1:7" ht="12.75">
      <c r="A30" s="194" t="s">
        <v>897</v>
      </c>
      <c r="B30" s="62">
        <v>545</v>
      </c>
      <c r="C30" s="195" t="s">
        <v>194</v>
      </c>
      <c r="D30" s="315"/>
      <c r="E30" s="316"/>
      <c r="F30" s="60"/>
      <c r="G30" s="814">
        <f t="shared" si="0"/>
        <v>0</v>
      </c>
    </row>
    <row r="31" spans="1:7" ht="12.75">
      <c r="A31" s="194" t="s">
        <v>898</v>
      </c>
      <c r="B31" s="62">
        <v>546</v>
      </c>
      <c r="C31" s="195" t="s">
        <v>197</v>
      </c>
      <c r="D31" s="315"/>
      <c r="E31" s="316"/>
      <c r="F31" s="60"/>
      <c r="G31" s="814">
        <f t="shared" si="0"/>
        <v>0</v>
      </c>
    </row>
    <row r="32" spans="1:7" ht="12.75">
      <c r="A32" s="194" t="s">
        <v>899</v>
      </c>
      <c r="B32" s="62">
        <v>548</v>
      </c>
      <c r="C32" s="195" t="s">
        <v>200</v>
      </c>
      <c r="D32" s="315"/>
      <c r="E32" s="316"/>
      <c r="F32" s="60"/>
      <c r="G32" s="814">
        <f t="shared" si="0"/>
        <v>0</v>
      </c>
    </row>
    <row r="33" spans="1:7" ht="12.75">
      <c r="A33" s="194" t="s">
        <v>900</v>
      </c>
      <c r="B33" s="62">
        <v>549</v>
      </c>
      <c r="C33" s="195" t="s">
        <v>202</v>
      </c>
      <c r="D33" s="315"/>
      <c r="E33" s="316"/>
      <c r="F33" s="60"/>
      <c r="G33" s="814">
        <f t="shared" si="0"/>
        <v>0</v>
      </c>
    </row>
    <row r="34" spans="1:7" ht="12.75" customHeight="1">
      <c r="A34" s="194" t="s">
        <v>901</v>
      </c>
      <c r="B34" s="738" t="s">
        <v>902</v>
      </c>
      <c r="C34" s="195" t="s">
        <v>203</v>
      </c>
      <c r="D34" s="886">
        <f>SUM(D35:D39)</f>
        <v>0</v>
      </c>
      <c r="E34" s="887">
        <f>SUM(E35:E39)</f>
        <v>0</v>
      </c>
      <c r="F34" s="60"/>
      <c r="G34" s="814">
        <f t="shared" si="0"/>
        <v>0</v>
      </c>
    </row>
    <row r="35" spans="1:7" ht="12.75">
      <c r="A35" s="194" t="s">
        <v>903</v>
      </c>
      <c r="B35" s="62">
        <v>551</v>
      </c>
      <c r="C35" s="195" t="s">
        <v>205</v>
      </c>
      <c r="D35" s="315"/>
      <c r="E35" s="316"/>
      <c r="F35" s="60"/>
      <c r="G35" s="814">
        <f t="shared" si="0"/>
        <v>0</v>
      </c>
    </row>
    <row r="36" spans="1:7" ht="12.75" customHeight="1">
      <c r="A36" s="194" t="s">
        <v>904</v>
      </c>
      <c r="B36" s="62">
        <v>552</v>
      </c>
      <c r="C36" s="195" t="s">
        <v>208</v>
      </c>
      <c r="D36" s="315"/>
      <c r="E36" s="316"/>
      <c r="F36" s="60"/>
      <c r="G36" s="814">
        <f t="shared" si="0"/>
        <v>0</v>
      </c>
    </row>
    <row r="37" spans="1:7" ht="12.75">
      <c r="A37" s="194" t="s">
        <v>905</v>
      </c>
      <c r="B37" s="62">
        <v>553</v>
      </c>
      <c r="C37" s="195" t="s">
        <v>211</v>
      </c>
      <c r="D37" s="315"/>
      <c r="E37" s="316"/>
      <c r="F37" s="60"/>
      <c r="G37" s="814">
        <f t="shared" si="0"/>
        <v>0</v>
      </c>
    </row>
    <row r="38" spans="1:7" ht="12.75">
      <c r="A38" s="194" t="s">
        <v>906</v>
      </c>
      <c r="B38" s="62">
        <v>554</v>
      </c>
      <c r="C38" s="195" t="s">
        <v>214</v>
      </c>
      <c r="D38" s="315"/>
      <c r="E38" s="316"/>
      <c r="F38" s="60"/>
      <c r="G38" s="814">
        <f t="shared" si="0"/>
        <v>0</v>
      </c>
    </row>
    <row r="39" spans="1:7" ht="12.75">
      <c r="A39" s="194" t="s">
        <v>909</v>
      </c>
      <c r="B39" s="62">
        <v>556.559</v>
      </c>
      <c r="C39" s="195" t="s">
        <v>217</v>
      </c>
      <c r="D39" s="315"/>
      <c r="E39" s="316"/>
      <c r="F39" s="60"/>
      <c r="G39" s="814">
        <f t="shared" si="0"/>
        <v>0</v>
      </c>
    </row>
    <row r="40" spans="1:7" ht="12.75">
      <c r="A40" s="194" t="s">
        <v>907</v>
      </c>
      <c r="B40" s="738" t="s">
        <v>908</v>
      </c>
      <c r="C40" s="195" t="s">
        <v>220</v>
      </c>
      <c r="D40" s="886">
        <f>SUM(D41:D41)</f>
        <v>0</v>
      </c>
      <c r="E40" s="887">
        <f>SUM(E41:E41)</f>
        <v>0</v>
      </c>
      <c r="F40" s="60"/>
      <c r="G40" s="814">
        <f t="shared" si="0"/>
        <v>0</v>
      </c>
    </row>
    <row r="41" spans="1:7" ht="25.5">
      <c r="A41" s="194" t="s">
        <v>910</v>
      </c>
      <c r="B41" s="62">
        <v>581.582</v>
      </c>
      <c r="C41" s="195" t="s">
        <v>223</v>
      </c>
      <c r="D41" s="315"/>
      <c r="E41" s="316"/>
      <c r="F41" s="60"/>
      <c r="G41" s="814">
        <f t="shared" si="0"/>
        <v>0</v>
      </c>
    </row>
    <row r="42" spans="1:7" ht="12.75">
      <c r="A42" s="22" t="s">
        <v>466</v>
      </c>
      <c r="B42" s="738" t="s">
        <v>912</v>
      </c>
      <c r="C42" s="195" t="s">
        <v>226</v>
      </c>
      <c r="D42" s="886">
        <f>D43</f>
        <v>0</v>
      </c>
      <c r="E42" s="887">
        <f>E43</f>
        <v>0</v>
      </c>
      <c r="F42" s="60"/>
      <c r="G42" s="814">
        <f t="shared" si="0"/>
        <v>0</v>
      </c>
    </row>
    <row r="43" spans="1:7" ht="12.75">
      <c r="A43" s="194" t="s">
        <v>911</v>
      </c>
      <c r="B43" s="62">
        <v>591.595</v>
      </c>
      <c r="C43" s="195" t="s">
        <v>229</v>
      </c>
      <c r="D43" s="315"/>
      <c r="E43" s="316"/>
      <c r="F43" s="60"/>
      <c r="G43" s="814">
        <f t="shared" si="0"/>
        <v>0</v>
      </c>
    </row>
    <row r="44" spans="1:7" ht="25.5">
      <c r="A44" s="194" t="s">
        <v>467</v>
      </c>
      <c r="B44" s="196" t="s">
        <v>913</v>
      </c>
      <c r="C44" s="195" t="s">
        <v>232</v>
      </c>
      <c r="D44" s="886">
        <f>SUM(D7,D14,D18,D24,D26,D34,D40,D42)</f>
        <v>0</v>
      </c>
      <c r="E44" s="887">
        <f>SUM(E7,E14,E18,E24,E26,E34,E40,E42)</f>
        <v>0</v>
      </c>
      <c r="F44" s="60"/>
      <c r="G44" s="814">
        <f t="shared" si="0"/>
        <v>0</v>
      </c>
    </row>
    <row r="45" spans="1:9" ht="12.75">
      <c r="A45" s="194" t="s">
        <v>917</v>
      </c>
      <c r="B45" s="196" t="s">
        <v>916</v>
      </c>
      <c r="C45" s="195" t="s">
        <v>261</v>
      </c>
      <c r="D45" s="886">
        <f>D46</f>
        <v>0</v>
      </c>
      <c r="E45" s="887">
        <f>E46</f>
        <v>0</v>
      </c>
      <c r="F45" s="60"/>
      <c r="G45" s="814">
        <f t="shared" si="0"/>
        <v>0</v>
      </c>
      <c r="H45" s="1316" t="s">
        <v>1025</v>
      </c>
      <c r="I45" s="1316"/>
    </row>
    <row r="46" spans="1:9" ht="12.75" customHeight="1">
      <c r="A46" s="194" t="s">
        <v>915</v>
      </c>
      <c r="B46" s="390">
        <v>799</v>
      </c>
      <c r="C46" s="195" t="s">
        <v>914</v>
      </c>
      <c r="D46" s="317"/>
      <c r="E46" s="318"/>
      <c r="F46" s="822"/>
      <c r="G46" s="814">
        <f t="shared" si="0"/>
        <v>0</v>
      </c>
      <c r="H46" s="818" t="s">
        <v>1023</v>
      </c>
      <c r="I46" s="818" t="s">
        <v>1024</v>
      </c>
    </row>
    <row r="47" spans="1:9" ht="13.5" thickBot="1">
      <c r="A47" s="312" t="s">
        <v>36</v>
      </c>
      <c r="B47" s="313" t="s">
        <v>918</v>
      </c>
      <c r="C47" s="314" t="s">
        <v>919</v>
      </c>
      <c r="D47" s="896">
        <f>D44+D45</f>
        <v>0</v>
      </c>
      <c r="E47" s="897">
        <f>E44+E45</f>
        <v>0</v>
      </c>
      <c r="F47" s="60"/>
      <c r="G47" s="814">
        <f t="shared" si="0"/>
        <v>0</v>
      </c>
      <c r="H47" s="819">
        <f>D47-'10'!C25-'10'!C63</f>
        <v>0</v>
      </c>
      <c r="I47" s="819">
        <f>E47-'10'!D25-'10'!D63</f>
        <v>0</v>
      </c>
    </row>
    <row r="48" spans="1:6" ht="13.5" thickBot="1">
      <c r="A48" s="1307" t="s">
        <v>468</v>
      </c>
      <c r="B48" s="1308"/>
      <c r="C48" s="1308"/>
      <c r="D48" s="1308"/>
      <c r="E48" s="1309"/>
      <c r="F48" s="58"/>
    </row>
    <row r="49" spans="1:7" ht="12.75">
      <c r="A49" s="737" t="s">
        <v>921</v>
      </c>
      <c r="B49" s="741" t="s">
        <v>924</v>
      </c>
      <c r="C49" s="740" t="s">
        <v>234</v>
      </c>
      <c r="D49" s="900">
        <f>SUM(D50)</f>
        <v>0</v>
      </c>
      <c r="E49" s="901">
        <f>SUM(E50)</f>
        <v>0</v>
      </c>
      <c r="F49" s="60"/>
      <c r="G49" s="814">
        <f t="shared" si="0"/>
        <v>0</v>
      </c>
    </row>
    <row r="50" spans="1:7" ht="12.75">
      <c r="A50" s="194" t="s">
        <v>922</v>
      </c>
      <c r="B50" s="62">
        <v>691</v>
      </c>
      <c r="C50" s="195" t="s">
        <v>236</v>
      </c>
      <c r="D50" s="315"/>
      <c r="E50" s="316"/>
      <c r="F50" s="60"/>
      <c r="G50" s="814">
        <f t="shared" si="0"/>
        <v>0</v>
      </c>
    </row>
    <row r="51" spans="1:7" ht="12.75">
      <c r="A51" s="194" t="s">
        <v>928</v>
      </c>
      <c r="B51" s="738" t="s">
        <v>923</v>
      </c>
      <c r="C51" s="195" t="s">
        <v>238</v>
      </c>
      <c r="D51" s="886">
        <f>SUM(D52:D54)</f>
        <v>0</v>
      </c>
      <c r="E51" s="887">
        <f>SUM(E52:E54)</f>
        <v>0</v>
      </c>
      <c r="F51" s="60"/>
      <c r="G51" s="814">
        <f t="shared" si="0"/>
        <v>0</v>
      </c>
    </row>
    <row r="52" spans="1:7" ht="12.75">
      <c r="A52" s="194" t="s">
        <v>925</v>
      </c>
      <c r="B52" s="62">
        <v>681</v>
      </c>
      <c r="C52" s="195" t="s">
        <v>240</v>
      </c>
      <c r="D52" s="317"/>
      <c r="E52" s="318"/>
      <c r="F52" s="60"/>
      <c r="G52" s="814">
        <f t="shared" si="0"/>
        <v>0</v>
      </c>
    </row>
    <row r="53" spans="1:7" ht="12.75">
      <c r="A53" s="194" t="s">
        <v>926</v>
      </c>
      <c r="B53" s="62">
        <v>682</v>
      </c>
      <c r="C53" s="195" t="s">
        <v>243</v>
      </c>
      <c r="D53" s="317"/>
      <c r="E53" s="318"/>
      <c r="F53" s="60"/>
      <c r="G53" s="814">
        <f t="shared" si="0"/>
        <v>0</v>
      </c>
    </row>
    <row r="54" spans="1:7" ht="12.75">
      <c r="A54" s="194" t="s">
        <v>927</v>
      </c>
      <c r="B54" s="62">
        <v>684</v>
      </c>
      <c r="C54" s="195" t="s">
        <v>245</v>
      </c>
      <c r="D54" s="317"/>
      <c r="E54" s="318"/>
      <c r="F54" s="60"/>
      <c r="G54" s="814">
        <f t="shared" si="0"/>
        <v>0</v>
      </c>
    </row>
    <row r="55" spans="1:7" ht="12.75">
      <c r="A55" s="194" t="s">
        <v>929</v>
      </c>
      <c r="B55" s="738" t="s">
        <v>930</v>
      </c>
      <c r="C55" s="195" t="s">
        <v>248</v>
      </c>
      <c r="D55" s="939"/>
      <c r="E55" s="940"/>
      <c r="F55" s="60"/>
      <c r="G55" s="814">
        <f t="shared" si="0"/>
        <v>0</v>
      </c>
    </row>
    <row r="56" spans="1:7" ht="12.75">
      <c r="A56" s="194" t="s">
        <v>931</v>
      </c>
      <c r="B56" s="738" t="s">
        <v>932</v>
      </c>
      <c r="C56" s="195" t="s">
        <v>251</v>
      </c>
      <c r="D56" s="886">
        <f>SUM(D57:D62)</f>
        <v>0</v>
      </c>
      <c r="E56" s="887">
        <f>SUM(E57:E62)</f>
        <v>0</v>
      </c>
      <c r="F56" s="60"/>
      <c r="G56" s="814">
        <f t="shared" si="0"/>
        <v>0</v>
      </c>
    </row>
    <row r="57" spans="1:7" ht="12.75">
      <c r="A57" s="194" t="s">
        <v>933</v>
      </c>
      <c r="B57" s="62">
        <v>641.642</v>
      </c>
      <c r="C57" s="195" t="s">
        <v>254</v>
      </c>
      <c r="D57" s="315"/>
      <c r="E57" s="316"/>
      <c r="F57" s="60"/>
      <c r="G57" s="814">
        <f t="shared" si="0"/>
        <v>0</v>
      </c>
    </row>
    <row r="58" spans="1:7" ht="12.75">
      <c r="A58" s="194" t="s">
        <v>934</v>
      </c>
      <c r="B58" s="62">
        <v>643</v>
      </c>
      <c r="C58" s="195" t="s">
        <v>256</v>
      </c>
      <c r="D58" s="315"/>
      <c r="E58" s="316"/>
      <c r="F58" s="60"/>
      <c r="G58" s="814">
        <f t="shared" si="0"/>
        <v>0</v>
      </c>
    </row>
    <row r="59" spans="1:7" ht="12.75">
      <c r="A59" s="194" t="s">
        <v>935</v>
      </c>
      <c r="B59" s="62">
        <v>644</v>
      </c>
      <c r="C59" s="195" t="s">
        <v>259</v>
      </c>
      <c r="D59" s="315"/>
      <c r="E59" s="316"/>
      <c r="F59" s="60"/>
      <c r="G59" s="814">
        <f t="shared" si="0"/>
        <v>0</v>
      </c>
    </row>
    <row r="60" spans="1:7" ht="12.75">
      <c r="A60" s="194" t="s">
        <v>936</v>
      </c>
      <c r="B60" s="62">
        <v>645</v>
      </c>
      <c r="C60" s="195" t="s">
        <v>262</v>
      </c>
      <c r="D60" s="315"/>
      <c r="E60" s="316"/>
      <c r="F60" s="60"/>
      <c r="G60" s="814">
        <f t="shared" si="0"/>
        <v>0</v>
      </c>
    </row>
    <row r="61" spans="1:7" ht="12.75">
      <c r="A61" s="194" t="s">
        <v>937</v>
      </c>
      <c r="B61" s="62">
        <v>648</v>
      </c>
      <c r="C61" s="195" t="s">
        <v>265</v>
      </c>
      <c r="D61" s="315"/>
      <c r="E61" s="316"/>
      <c r="F61" s="60"/>
      <c r="G61" s="814">
        <f t="shared" si="0"/>
        <v>0</v>
      </c>
    </row>
    <row r="62" spans="1:7" ht="12.75">
      <c r="A62" s="194" t="s">
        <v>938</v>
      </c>
      <c r="B62" s="62">
        <v>649</v>
      </c>
      <c r="C62" s="195" t="s">
        <v>267</v>
      </c>
      <c r="D62" s="315"/>
      <c r="E62" s="316"/>
      <c r="F62" s="60"/>
      <c r="G62" s="814">
        <f t="shared" si="0"/>
        <v>0</v>
      </c>
    </row>
    <row r="63" spans="1:7" ht="12.75">
      <c r="A63" s="194" t="s">
        <v>960</v>
      </c>
      <c r="B63" s="738" t="s">
        <v>939</v>
      </c>
      <c r="C63" s="195" t="s">
        <v>269</v>
      </c>
      <c r="D63" s="886">
        <f>SUM(D64:D68)</f>
        <v>0</v>
      </c>
      <c r="E63" s="887">
        <f>SUM(E64:E68)</f>
        <v>0</v>
      </c>
      <c r="F63" s="60"/>
      <c r="G63" s="814">
        <f t="shared" si="0"/>
        <v>0</v>
      </c>
    </row>
    <row r="64" spans="1:7" ht="12.75">
      <c r="A64" s="194" t="s">
        <v>940</v>
      </c>
      <c r="B64" s="62">
        <v>652</v>
      </c>
      <c r="C64" s="195" t="s">
        <v>272</v>
      </c>
      <c r="D64" s="315"/>
      <c r="E64" s="316"/>
      <c r="F64" s="60"/>
      <c r="G64" s="814">
        <f t="shared" si="0"/>
        <v>0</v>
      </c>
    </row>
    <row r="65" spans="1:7" ht="12.75">
      <c r="A65" s="194" t="s">
        <v>941</v>
      </c>
      <c r="B65" s="62">
        <v>653</v>
      </c>
      <c r="C65" s="195" t="s">
        <v>275</v>
      </c>
      <c r="D65" s="315"/>
      <c r="E65" s="316"/>
      <c r="F65" s="60"/>
      <c r="G65" s="814">
        <f t="shared" si="0"/>
        <v>0</v>
      </c>
    </row>
    <row r="66" spans="1:7" ht="12.75">
      <c r="A66" s="194" t="s">
        <v>942</v>
      </c>
      <c r="B66" s="62">
        <v>654</v>
      </c>
      <c r="C66" s="195" t="s">
        <v>277</v>
      </c>
      <c r="D66" s="315"/>
      <c r="E66" s="316"/>
      <c r="F66" s="60"/>
      <c r="G66" s="814">
        <f t="shared" si="0"/>
        <v>0</v>
      </c>
    </row>
    <row r="67" spans="1:7" ht="12.75">
      <c r="A67" s="194" t="s">
        <v>943</v>
      </c>
      <c r="B67" s="62">
        <v>655</v>
      </c>
      <c r="C67" s="195" t="s">
        <v>280</v>
      </c>
      <c r="D67" s="315"/>
      <c r="E67" s="316"/>
      <c r="F67" s="60"/>
      <c r="G67" s="814">
        <f t="shared" si="0"/>
        <v>0</v>
      </c>
    </row>
    <row r="68" spans="1:7" ht="12.75" customHeight="1">
      <c r="A68" s="194" t="s">
        <v>944</v>
      </c>
      <c r="B68" s="62">
        <v>657</v>
      </c>
      <c r="C68" s="195" t="s">
        <v>283</v>
      </c>
      <c r="D68" s="315"/>
      <c r="E68" s="316"/>
      <c r="F68" s="60"/>
      <c r="G68" s="814">
        <f t="shared" si="0"/>
        <v>0</v>
      </c>
    </row>
    <row r="69" spans="1:7" ht="25.5">
      <c r="A69" s="22" t="s">
        <v>469</v>
      </c>
      <c r="B69" s="196" t="s">
        <v>945</v>
      </c>
      <c r="C69" s="195" t="s">
        <v>285</v>
      </c>
      <c r="D69" s="886">
        <f>SUM(D49,D51,D55:D56,D63)</f>
        <v>0</v>
      </c>
      <c r="E69" s="887">
        <f>SUM(E49,E51,E55:E56,E63)</f>
        <v>0</v>
      </c>
      <c r="F69" s="60"/>
      <c r="G69" s="814">
        <f t="shared" si="0"/>
        <v>0</v>
      </c>
    </row>
    <row r="70" spans="1:7" ht="12.75">
      <c r="A70" s="194" t="s">
        <v>947</v>
      </c>
      <c r="B70" s="196" t="s">
        <v>952</v>
      </c>
      <c r="C70" s="195" t="s">
        <v>946</v>
      </c>
      <c r="D70" s="886">
        <f>SUM(D71:D72)</f>
        <v>0</v>
      </c>
      <c r="E70" s="887">
        <f>SUM(E71:E72)</f>
        <v>0</v>
      </c>
      <c r="F70" s="60"/>
      <c r="G70" s="814">
        <f t="shared" si="0"/>
        <v>0</v>
      </c>
    </row>
    <row r="71" spans="1:9" ht="12.75">
      <c r="A71" s="902" t="s">
        <v>1073</v>
      </c>
      <c r="B71" s="308">
        <v>899</v>
      </c>
      <c r="C71" s="195" t="s">
        <v>948</v>
      </c>
      <c r="D71" s="315"/>
      <c r="E71" s="316"/>
      <c r="F71" s="60"/>
      <c r="G71" s="814">
        <f t="shared" si="0"/>
        <v>0</v>
      </c>
      <c r="H71" s="1316" t="s">
        <v>1025</v>
      </c>
      <c r="I71" s="1316"/>
    </row>
    <row r="72" spans="1:9" ht="12.75">
      <c r="A72" s="902" t="s">
        <v>1074</v>
      </c>
      <c r="B72" s="308">
        <v>692</v>
      </c>
      <c r="C72" s="195" t="s">
        <v>949</v>
      </c>
      <c r="D72" s="315"/>
      <c r="E72" s="316"/>
      <c r="F72" s="60"/>
      <c r="G72" s="814">
        <f>D72+E72</f>
        <v>0</v>
      </c>
      <c r="H72" s="818" t="s">
        <v>1023</v>
      </c>
      <c r="I72" s="818" t="s">
        <v>1024</v>
      </c>
    </row>
    <row r="73" spans="1:9" ht="12.75" customHeight="1">
      <c r="A73" s="309" t="s">
        <v>37</v>
      </c>
      <c r="B73" s="310" t="s">
        <v>950</v>
      </c>
      <c r="C73" s="195" t="s">
        <v>951</v>
      </c>
      <c r="D73" s="906">
        <f>SUM(D69:D70)</f>
        <v>0</v>
      </c>
      <c r="E73" s="907">
        <f>SUM(E69:E70)</f>
        <v>0</v>
      </c>
      <c r="F73" s="60"/>
      <c r="G73" s="814">
        <f>D73+E73</f>
        <v>0</v>
      </c>
      <c r="H73" s="819">
        <f>D73-'10'!I25-'10'!I63</f>
        <v>0</v>
      </c>
      <c r="I73" s="819">
        <f>E73-'10'!L25-'10'!L63</f>
        <v>0</v>
      </c>
    </row>
    <row r="74" spans="1:7" ht="12.75" customHeight="1">
      <c r="A74" s="63" t="s">
        <v>470</v>
      </c>
      <c r="B74" s="311" t="s">
        <v>956</v>
      </c>
      <c r="C74" s="195" t="s">
        <v>288</v>
      </c>
      <c r="D74" s="906">
        <f>D69-D44+D42</f>
        <v>0</v>
      </c>
      <c r="E74" s="907">
        <f>E69-E44+E42</f>
        <v>0</v>
      </c>
      <c r="F74" s="60"/>
      <c r="G74" s="814">
        <f>D74+E74</f>
        <v>0</v>
      </c>
    </row>
    <row r="75" spans="1:7" ht="12.75" customHeight="1">
      <c r="A75" s="63" t="s">
        <v>471</v>
      </c>
      <c r="B75" s="311" t="s">
        <v>957</v>
      </c>
      <c r="C75" s="195" t="s">
        <v>291</v>
      </c>
      <c r="D75" s="906">
        <f>D69-D44</f>
        <v>0</v>
      </c>
      <c r="E75" s="907">
        <f>E69-E44</f>
        <v>0</v>
      </c>
      <c r="F75" s="60"/>
      <c r="G75" s="815">
        <f>D75+E75</f>
        <v>0</v>
      </c>
    </row>
    <row r="76" spans="1:7" ht="12.75" customHeight="1" thickBot="1">
      <c r="A76" s="130" t="s">
        <v>953</v>
      </c>
      <c r="B76" s="742" t="s">
        <v>954</v>
      </c>
      <c r="C76" s="743" t="s">
        <v>955</v>
      </c>
      <c r="D76" s="896">
        <f>D70-D45</f>
        <v>0</v>
      </c>
      <c r="E76" s="897">
        <f>E70-E45</f>
        <v>0</v>
      </c>
      <c r="F76" s="60"/>
      <c r="G76" s="815">
        <f>D76+E76</f>
        <v>0</v>
      </c>
    </row>
    <row r="77" spans="1:6" ht="12.75" customHeight="1" thickBot="1">
      <c r="A77" s="1310"/>
      <c r="B77" s="1311"/>
      <c r="C77" s="1312"/>
      <c r="D77" s="1313" t="s">
        <v>686</v>
      </c>
      <c r="E77" s="1314"/>
      <c r="F77" s="56"/>
    </row>
    <row r="78" spans="1:7" ht="12.75">
      <c r="A78" s="851" t="s">
        <v>1030</v>
      </c>
      <c r="B78" s="852" t="s">
        <v>958</v>
      </c>
      <c r="C78" s="853" t="s">
        <v>294</v>
      </c>
      <c r="D78" s="1288">
        <f>+D74+E74</f>
        <v>0</v>
      </c>
      <c r="E78" s="1289"/>
      <c r="F78" s="20"/>
      <c r="G78" s="814"/>
    </row>
    <row r="79" spans="1:7" ht="13.5" thickBot="1">
      <c r="A79" s="848" t="s">
        <v>1028</v>
      </c>
      <c r="B79" s="849" t="s">
        <v>959</v>
      </c>
      <c r="C79" s="850" t="s">
        <v>297</v>
      </c>
      <c r="D79" s="1290">
        <f>+D75+E75</f>
        <v>0</v>
      </c>
      <c r="E79" s="1291"/>
      <c r="F79" s="20"/>
      <c r="G79" s="814"/>
    </row>
    <row r="80" spans="1:7" ht="12.75">
      <c r="A80" s="851" t="s">
        <v>1033</v>
      </c>
      <c r="B80" s="852" t="s">
        <v>1034</v>
      </c>
      <c r="C80" s="853" t="s">
        <v>1031</v>
      </c>
      <c r="D80" s="1288">
        <f>D76+E76</f>
        <v>0</v>
      </c>
      <c r="E80" s="1289"/>
      <c r="F80" s="20"/>
      <c r="G80" s="814"/>
    </row>
    <row r="81" spans="1:7" ht="13.5" thickBot="1">
      <c r="A81" s="848" t="s">
        <v>1027</v>
      </c>
      <c r="B81" s="849" t="s">
        <v>1035</v>
      </c>
      <c r="C81" s="850" t="s">
        <v>1032</v>
      </c>
      <c r="D81" s="1290">
        <f>D79+D80</f>
        <v>0</v>
      </c>
      <c r="E81" s="1291"/>
      <c r="F81" s="20"/>
      <c r="G81" s="814"/>
    </row>
    <row r="82" spans="1:7" ht="12.75">
      <c r="A82" s="845"/>
      <c r="B82" s="846"/>
      <c r="C82" s="846"/>
      <c r="D82" s="847"/>
      <c r="E82" s="847"/>
      <c r="F82" s="20"/>
      <c r="G82" s="814"/>
    </row>
    <row r="83" spans="1:6" ht="12.75">
      <c r="A83" s="744"/>
      <c r="B83" s="24"/>
      <c r="C83" s="24"/>
      <c r="D83" s="78"/>
      <c r="E83" s="78"/>
      <c r="F83" s="78"/>
    </row>
    <row r="84" spans="1:6" ht="12.75">
      <c r="A84" s="23" t="s">
        <v>624</v>
      </c>
      <c r="B84" s="24"/>
      <c r="C84" s="24"/>
      <c r="D84" s="78"/>
      <c r="E84" s="78"/>
      <c r="F84" s="20"/>
    </row>
    <row r="85" spans="1:6" ht="12.75">
      <c r="A85" s="20" t="s">
        <v>641</v>
      </c>
      <c r="B85" s="24"/>
      <c r="C85" s="24"/>
      <c r="D85" s="78"/>
      <c r="E85" s="78"/>
      <c r="F85" s="20"/>
    </row>
    <row r="86" spans="1:6" ht="12.75">
      <c r="A86" s="20" t="s">
        <v>644</v>
      </c>
      <c r="B86" s="21"/>
      <c r="C86" s="21"/>
      <c r="D86" s="78"/>
      <c r="E86" s="78"/>
      <c r="F86" s="20"/>
    </row>
    <row r="87" spans="1:6" ht="12.75">
      <c r="A87" s="70"/>
      <c r="B87" s="21"/>
      <c r="C87" s="21"/>
      <c r="D87" s="78"/>
      <c r="E87" s="78"/>
      <c r="F87" s="20"/>
    </row>
    <row r="88" spans="6:7" ht="12.75">
      <c r="F88" s="20"/>
      <c r="G88" s="814">
        <f>G75+G76</f>
        <v>0</v>
      </c>
    </row>
    <row r="89" spans="1:7" s="820" customFormat="1" ht="12.75">
      <c r="A89" s="817" t="s">
        <v>1022</v>
      </c>
      <c r="B89" s="818"/>
      <c r="C89" s="818"/>
      <c r="D89" s="819">
        <f>D75+D76</f>
        <v>0</v>
      </c>
      <c r="E89" s="819">
        <f>E75+E76</f>
        <v>0</v>
      </c>
      <c r="G89" s="814">
        <f>D89+E89</f>
        <v>0</v>
      </c>
    </row>
    <row r="90" spans="1:7" s="820" customFormat="1" ht="12.75">
      <c r="A90" s="817"/>
      <c r="B90" s="818"/>
      <c r="C90" s="818"/>
      <c r="D90" s="819"/>
      <c r="E90" s="819"/>
      <c r="F90" s="821" t="s">
        <v>1009</v>
      </c>
      <c r="G90" s="816">
        <f>G88-G89</f>
        <v>0</v>
      </c>
    </row>
  </sheetData>
  <sheetProtection sheet="1"/>
  <mergeCells count="14">
    <mergeCell ref="D80:E80"/>
    <mergeCell ref="D81:E81"/>
    <mergeCell ref="H45:I45"/>
    <mergeCell ref="H71:I71"/>
    <mergeCell ref="A77:C77"/>
    <mergeCell ref="D77:E77"/>
    <mergeCell ref="D78:E78"/>
    <mergeCell ref="D79:E79"/>
    <mergeCell ref="A1:E1"/>
    <mergeCell ref="A2:E2"/>
    <mergeCell ref="A3:E3"/>
    <mergeCell ref="A4:E4"/>
    <mergeCell ref="B6:C6"/>
    <mergeCell ref="A48:E48"/>
  </mergeCells>
  <conditionalFormatting sqref="H73:I73">
    <cfRule type="cellIs" priority="3" dxfId="18" operator="lessThan" stopIfTrue="1">
      <formula>0</formula>
    </cfRule>
    <cfRule type="cellIs" priority="4" dxfId="18" operator="greaterThan" stopIfTrue="1">
      <formula>0</formula>
    </cfRule>
  </conditionalFormatting>
  <conditionalFormatting sqref="H47:I47">
    <cfRule type="cellIs" priority="1" dxfId="18" operator="lessThan" stopIfTrue="1">
      <formula>0</formula>
    </cfRule>
    <cfRule type="cellIs" priority="2" dxfId="18" operator="greaterThan" stopIfTrue="1">
      <formula>0</formula>
    </cfRule>
  </conditionalFormatting>
  <printOptions/>
  <pageMargins left="0.7086614173228347" right="0" top="0.3937007874015748" bottom="0.3937007874015748" header="0.5118110236220472" footer="0.5118110236220472"/>
  <pageSetup horizontalDpi="600" verticalDpi="600" orientation="portrait" paperSize="9" scale="80" r:id="rId1"/>
  <rowBreaks count="1" manualBreakCount="1">
    <brk id="47" max="4" man="1"/>
  </rowBreaks>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B4" sqref="B4:C4"/>
    </sheetView>
  </sheetViews>
  <sheetFormatPr defaultColWidth="9.140625" defaultRowHeight="15"/>
  <cols>
    <col min="1" max="1" width="45.57421875" style="9" customWidth="1"/>
    <col min="2" max="2" width="14.57421875" style="9" customWidth="1"/>
    <col min="3" max="3" width="15.00390625" style="9" customWidth="1"/>
    <col min="4" max="4" width="17.421875" style="9" customWidth="1"/>
    <col min="5" max="5" width="11.421875" style="9" customWidth="1"/>
    <col min="6" max="6" width="9.140625" style="9" customWidth="1"/>
    <col min="7" max="7" width="10.28125" style="9" bestFit="1" customWidth="1"/>
    <col min="8" max="16384" width="9.140625" style="9" customWidth="1"/>
  </cols>
  <sheetData>
    <row r="1" spans="1:4" ht="18.75">
      <c r="A1" s="716" t="s">
        <v>1037</v>
      </c>
      <c r="B1" s="248"/>
      <c r="C1" s="248"/>
      <c r="D1" s="248"/>
    </row>
    <row r="2" spans="1:4" ht="13.5" thickBot="1">
      <c r="A2" s="321"/>
      <c r="B2" s="321"/>
      <c r="C2" s="321"/>
      <c r="D2" s="322" t="s">
        <v>493</v>
      </c>
    </row>
    <row r="3" spans="1:7" s="10" customFormat="1" ht="26.25" thickBot="1">
      <c r="A3" s="323" t="s">
        <v>33</v>
      </c>
      <c r="B3" s="324" t="s">
        <v>494</v>
      </c>
      <c r="C3" s="325" t="s">
        <v>495</v>
      </c>
      <c r="D3" s="323" t="s">
        <v>496</v>
      </c>
      <c r="E3" s="1317" t="s">
        <v>1026</v>
      </c>
      <c r="F3" s="1318"/>
      <c r="G3" s="1318"/>
    </row>
    <row r="4" spans="1:7" ht="13.5" thickBot="1">
      <c r="A4" s="854" t="s">
        <v>1047</v>
      </c>
      <c r="B4" s="855">
        <f>2!D89</f>
        <v>598.2342700000445</v>
      </c>
      <c r="C4" s="856">
        <f>2!E89</f>
        <v>34.4037400000002</v>
      </c>
      <c r="D4" s="941">
        <f>SUM(B4:C4)</f>
        <v>632.6380100000447</v>
      </c>
      <c r="E4" s="841">
        <f>B4-(2!D75+2!D76)</f>
        <v>0</v>
      </c>
      <c r="F4" s="841">
        <f>C4-(2!E75+2!E76)</f>
        <v>0</v>
      </c>
      <c r="G4" s="841">
        <f>D4-(2!D81)</f>
        <v>0</v>
      </c>
    </row>
    <row r="5" spans="1:4" ht="12.75">
      <c r="A5" s="8"/>
      <c r="B5" s="8"/>
      <c r="C5" s="8"/>
      <c r="D5" s="8"/>
    </row>
    <row r="6" spans="1:4" ht="12.75">
      <c r="A6" s="8"/>
      <c r="B6" s="8"/>
      <c r="C6" s="8"/>
      <c r="D6" s="8"/>
    </row>
    <row r="7" spans="1:4" ht="12.75">
      <c r="A7" s="857"/>
      <c r="B7" s="858"/>
      <c r="C7" s="858"/>
      <c r="D7" s="858"/>
    </row>
    <row r="8" spans="1:4" ht="12.75">
      <c r="A8" s="857"/>
      <c r="B8" s="1062"/>
      <c r="C8" s="1062"/>
      <c r="D8" s="1062"/>
    </row>
    <row r="9" spans="2:4" ht="12.75">
      <c r="B9" s="857"/>
      <c r="C9" s="857"/>
      <c r="D9" s="857"/>
    </row>
    <row r="10" spans="1:4" ht="12.75">
      <c r="A10" s="565"/>
      <c r="B10" s="565"/>
      <c r="C10" s="565"/>
      <c r="D10" s="565"/>
    </row>
    <row r="11" spans="1:4" ht="12.75">
      <c r="A11" s="8"/>
      <c r="B11" s="8"/>
      <c r="C11" s="8"/>
      <c r="D11" s="8"/>
    </row>
    <row r="12" spans="1:4" ht="12.75">
      <c r="A12" s="8"/>
      <c r="B12" s="8"/>
      <c r="C12" s="8"/>
      <c r="D12" s="8"/>
    </row>
    <row r="13" spans="1:4" ht="12.75">
      <c r="A13" s="8"/>
      <c r="B13" s="8"/>
      <c r="C13" s="8"/>
      <c r="D13" s="8"/>
    </row>
    <row r="14" spans="1:4" ht="12.75">
      <c r="A14" s="8"/>
      <c r="B14" s="8"/>
      <c r="C14" s="8"/>
      <c r="D14" s="8"/>
    </row>
    <row r="15" spans="1:4" ht="12.75">
      <c r="A15" s="8"/>
      <c r="B15" s="8"/>
      <c r="C15" s="8"/>
      <c r="D15" s="8"/>
    </row>
    <row r="16" spans="1:4" ht="12.75">
      <c r="A16" s="8"/>
      <c r="B16" s="8"/>
      <c r="C16" s="8"/>
      <c r="D16" s="8"/>
    </row>
    <row r="17" spans="1:4" ht="12.75">
      <c r="A17" s="8"/>
      <c r="B17" s="8"/>
      <c r="C17" s="8"/>
      <c r="D17" s="8"/>
    </row>
    <row r="18" spans="1:4" ht="12.75">
      <c r="A18" s="8"/>
      <c r="B18" s="8"/>
      <c r="C18" s="8"/>
      <c r="D18" s="8"/>
    </row>
    <row r="19" spans="1:4" ht="12.75">
      <c r="A19" s="8"/>
      <c r="B19" s="8"/>
      <c r="C19" s="8"/>
      <c r="D19" s="8"/>
    </row>
    <row r="20" spans="1:4" ht="12.75">
      <c r="A20" s="8"/>
      <c r="B20" s="8"/>
      <c r="C20" s="8"/>
      <c r="D20" s="8"/>
    </row>
    <row r="21" spans="1:4" ht="12.75">
      <c r="A21" s="8"/>
      <c r="B21" s="8"/>
      <c r="C21" s="8"/>
      <c r="D21" s="8"/>
    </row>
  </sheetData>
  <sheetProtection sheet="1" formatRows="0" insertRows="0" deleteRows="0"/>
  <mergeCells count="1">
    <mergeCell ref="E3:G3"/>
  </mergeCells>
  <conditionalFormatting sqref="E4:G4">
    <cfRule type="cellIs" priority="1" dxfId="18" operator="lessThan" stopIfTrue="1">
      <formula>0</formula>
    </cfRule>
    <cfRule type="cellIs" priority="2" dxfId="18" operator="greaterThan" stopIfTrue="1">
      <formula>0</formula>
    </cfRule>
  </conditionalFormatting>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N71"/>
  <sheetViews>
    <sheetView zoomScale="96" zoomScaleNormal="96" zoomScalePageLayoutView="0" workbookViewId="0" topLeftCell="A1">
      <pane xSplit="7" ySplit="5" topLeftCell="H6" activePane="bottomRight" state="frozen"/>
      <selection pane="topLeft" activeCell="B20" sqref="B20:C20"/>
      <selection pane="topRight" activeCell="B20" sqref="B20:C20"/>
      <selection pane="bottomLeft" activeCell="B20" sqref="B20:C20"/>
      <selection pane="bottomRight" activeCell="A6" sqref="A6:F6"/>
    </sheetView>
  </sheetViews>
  <sheetFormatPr defaultColWidth="9.140625" defaultRowHeight="15"/>
  <cols>
    <col min="1" max="1" width="1.421875" style="477" customWidth="1"/>
    <col min="2" max="2" width="4.421875" style="477" customWidth="1"/>
    <col min="3" max="3" width="3.140625" style="477" customWidth="1"/>
    <col min="4" max="5" width="6.140625" style="477" customWidth="1"/>
    <col min="6" max="6" width="43.57421875" style="477" customWidth="1"/>
    <col min="7" max="7" width="5.28125" style="549" customWidth="1"/>
    <col min="8" max="13" width="11.57421875" style="477" customWidth="1"/>
    <col min="14" max="14" width="2.00390625" style="476" customWidth="1"/>
    <col min="15" max="16384" width="9.140625" style="477" customWidth="1"/>
  </cols>
  <sheetData>
    <row r="1" spans="1:14" ht="22.5" customHeight="1">
      <c r="A1" s="1040" t="s">
        <v>1045</v>
      </c>
      <c r="B1" s="473"/>
      <c r="C1" s="473"/>
      <c r="D1" s="473"/>
      <c r="E1" s="473"/>
      <c r="F1" s="474"/>
      <c r="G1" s="475"/>
      <c r="H1" s="473"/>
      <c r="I1" s="473"/>
      <c r="J1" s="473"/>
      <c r="K1" s="473"/>
      <c r="L1" s="473"/>
      <c r="M1" s="473"/>
      <c r="N1" s="565"/>
    </row>
    <row r="2" spans="1:14" ht="27" customHeight="1" thickBot="1">
      <c r="A2" s="472"/>
      <c r="B2" s="473"/>
      <c r="C2" s="473"/>
      <c r="D2" s="473"/>
      <c r="E2" s="473"/>
      <c r="F2" s="474"/>
      <c r="G2" s="475"/>
      <c r="H2" s="473"/>
      <c r="I2" s="473"/>
      <c r="J2" s="473"/>
      <c r="K2" s="473"/>
      <c r="L2" s="473"/>
      <c r="M2" s="1154" t="s">
        <v>820</v>
      </c>
      <c r="N2" s="478"/>
    </row>
    <row r="3" spans="1:14" ht="14.25" customHeight="1">
      <c r="A3" s="1328" t="s">
        <v>703</v>
      </c>
      <c r="B3" s="1329"/>
      <c r="C3" s="1329"/>
      <c r="D3" s="1329"/>
      <c r="E3" s="1329"/>
      <c r="F3" s="1330"/>
      <c r="G3" s="1337" t="s">
        <v>472</v>
      </c>
      <c r="H3" s="1340" t="s">
        <v>704</v>
      </c>
      <c r="I3" s="1341"/>
      <c r="J3" s="1340" t="s">
        <v>705</v>
      </c>
      <c r="K3" s="1341"/>
      <c r="L3" s="1340" t="s">
        <v>706</v>
      </c>
      <c r="M3" s="1342"/>
      <c r="N3" s="479"/>
    </row>
    <row r="4" spans="1:14" ht="13.5" customHeight="1">
      <c r="A4" s="1331"/>
      <c r="B4" s="1332"/>
      <c r="C4" s="1332"/>
      <c r="D4" s="1332"/>
      <c r="E4" s="1332"/>
      <c r="F4" s="1333"/>
      <c r="G4" s="1338"/>
      <c r="H4" s="480" t="s">
        <v>707</v>
      </c>
      <c r="I4" s="481" t="s">
        <v>473</v>
      </c>
      <c r="J4" s="480" t="s">
        <v>627</v>
      </c>
      <c r="K4" s="481" t="s">
        <v>473</v>
      </c>
      <c r="L4" s="480" t="s">
        <v>627</v>
      </c>
      <c r="M4" s="482" t="s">
        <v>473</v>
      </c>
      <c r="N4" s="483"/>
    </row>
    <row r="5" spans="1:14" ht="11.25" customHeight="1" thickBot="1">
      <c r="A5" s="1334"/>
      <c r="B5" s="1335"/>
      <c r="C5" s="1335"/>
      <c r="D5" s="1335"/>
      <c r="E5" s="1335"/>
      <c r="F5" s="1336"/>
      <c r="G5" s="1339"/>
      <c r="H5" s="980">
        <v>1</v>
      </c>
      <c r="I5" s="981">
        <v>2</v>
      </c>
      <c r="J5" s="980">
        <v>3</v>
      </c>
      <c r="K5" s="981">
        <v>4</v>
      </c>
      <c r="L5" s="980">
        <v>5</v>
      </c>
      <c r="M5" s="982">
        <v>6</v>
      </c>
      <c r="N5" s="484"/>
    </row>
    <row r="6" spans="1:14" ht="12.75" customHeight="1">
      <c r="A6" s="1322" t="s">
        <v>39</v>
      </c>
      <c r="B6" s="1323"/>
      <c r="C6" s="1323"/>
      <c r="D6" s="1323"/>
      <c r="E6" s="1323"/>
      <c r="F6" s="1324"/>
      <c r="G6" s="485">
        <v>1</v>
      </c>
      <c r="H6" s="1155">
        <f aca="true" t="shared" si="0" ref="H6:M6">+H7+H32</f>
        <v>320220.30205</v>
      </c>
      <c r="I6" s="1156">
        <f t="shared" si="0"/>
        <v>318786.92903</v>
      </c>
      <c r="J6" s="486">
        <f t="shared" si="0"/>
        <v>48.851</v>
      </c>
      <c r="K6" s="487">
        <f t="shared" si="0"/>
        <v>48.851</v>
      </c>
      <c r="L6" s="486">
        <f t="shared" si="0"/>
        <v>320269.15305</v>
      </c>
      <c r="M6" s="488">
        <f t="shared" si="0"/>
        <v>318835.78002999997</v>
      </c>
      <c r="N6" s="483"/>
    </row>
    <row r="7" spans="1:14" ht="12.75" customHeight="1">
      <c r="A7" s="489"/>
      <c r="B7" s="1320" t="s">
        <v>775</v>
      </c>
      <c r="C7" s="1320"/>
      <c r="D7" s="1320"/>
      <c r="E7" s="1320"/>
      <c r="F7" s="1321"/>
      <c r="G7" s="490">
        <f>G6+1</f>
        <v>2</v>
      </c>
      <c r="H7" s="1157">
        <f aca="true" t="shared" si="1" ref="H7:M7">+H8+H18+H25</f>
        <v>309006.05077</v>
      </c>
      <c r="I7" s="1158">
        <f t="shared" si="1"/>
        <v>307572.67303</v>
      </c>
      <c r="J7" s="983">
        <f t="shared" si="1"/>
        <v>48.851</v>
      </c>
      <c r="K7" s="984">
        <f t="shared" si="1"/>
        <v>48.851</v>
      </c>
      <c r="L7" s="983">
        <f t="shared" si="1"/>
        <v>309054.90177</v>
      </c>
      <c r="M7" s="985">
        <f t="shared" si="1"/>
        <v>307621.52403</v>
      </c>
      <c r="N7" s="483"/>
    </row>
    <row r="8" spans="1:14" ht="12.75" customHeight="1">
      <c r="A8" s="491"/>
      <c r="B8" s="492"/>
      <c r="C8" s="493" t="s">
        <v>708</v>
      </c>
      <c r="D8" s="494" t="s">
        <v>40</v>
      </c>
      <c r="E8" s="492"/>
      <c r="F8" s="495"/>
      <c r="G8" s="496">
        <f aca="true" t="shared" si="2" ref="G8:G34">G7+1</f>
        <v>3</v>
      </c>
      <c r="H8" s="1159">
        <f aca="true" t="shared" si="3" ref="H8:M8">+H9+H12</f>
        <v>274762.32012</v>
      </c>
      <c r="I8" s="1160">
        <f t="shared" si="3"/>
        <v>273669.57802</v>
      </c>
      <c r="J8" s="986">
        <f t="shared" si="3"/>
        <v>48.851</v>
      </c>
      <c r="K8" s="987">
        <f t="shared" si="3"/>
        <v>48.851</v>
      </c>
      <c r="L8" s="986">
        <f t="shared" si="3"/>
        <v>274811.17112</v>
      </c>
      <c r="M8" s="988">
        <f t="shared" si="3"/>
        <v>273718.42902</v>
      </c>
      <c r="N8" s="483"/>
    </row>
    <row r="9" spans="1:14" ht="12.75" customHeight="1">
      <c r="A9" s="497"/>
      <c r="B9" s="498"/>
      <c r="C9" s="498"/>
      <c r="D9" s="498" t="s">
        <v>474</v>
      </c>
      <c r="E9" s="498" t="s">
        <v>41</v>
      </c>
      <c r="F9" s="499"/>
      <c r="G9" s="500">
        <f t="shared" si="2"/>
        <v>4</v>
      </c>
      <c r="H9" s="1161">
        <f aca="true" t="shared" si="4" ref="H9:M9">+H10+H11</f>
        <v>237.53704</v>
      </c>
      <c r="I9" s="1162">
        <f t="shared" si="4"/>
        <v>237.53704</v>
      </c>
      <c r="J9" s="501">
        <f t="shared" si="4"/>
        <v>0</v>
      </c>
      <c r="K9" s="502">
        <f t="shared" si="4"/>
        <v>0</v>
      </c>
      <c r="L9" s="501">
        <f t="shared" si="4"/>
        <v>237.53704</v>
      </c>
      <c r="M9" s="503">
        <f t="shared" si="4"/>
        <v>237.53704</v>
      </c>
      <c r="N9" s="483"/>
    </row>
    <row r="10" spans="1:14" ht="12.75" customHeight="1">
      <c r="A10" s="504"/>
      <c r="B10" s="505"/>
      <c r="C10" s="505"/>
      <c r="D10" s="505"/>
      <c r="E10" s="505" t="s">
        <v>708</v>
      </c>
      <c r="F10" s="505" t="s">
        <v>710</v>
      </c>
      <c r="G10" s="506">
        <f t="shared" si="2"/>
        <v>5</v>
      </c>
      <c r="H10" s="1163">
        <f>'5.d'!G6</f>
        <v>237.53704</v>
      </c>
      <c r="I10" s="1164">
        <f>'5.d'!H6</f>
        <v>237.53704</v>
      </c>
      <c r="J10" s="507">
        <f>'5.d'!I6</f>
        <v>0</v>
      </c>
      <c r="K10" s="507">
        <f>'5.d'!J6</f>
        <v>0</v>
      </c>
      <c r="L10" s="507">
        <f>+H10+J10</f>
        <v>237.53704</v>
      </c>
      <c r="M10" s="509">
        <f>+I10+K10</f>
        <v>237.53704</v>
      </c>
      <c r="N10" s="510"/>
    </row>
    <row r="11" spans="1:14" ht="12.75" customHeight="1">
      <c r="A11" s="504"/>
      <c r="B11" s="505"/>
      <c r="C11" s="505"/>
      <c r="D11" s="505"/>
      <c r="E11" s="473"/>
      <c r="F11" s="505" t="s">
        <v>711</v>
      </c>
      <c r="G11" s="506">
        <f t="shared" si="2"/>
        <v>6</v>
      </c>
      <c r="H11" s="1163"/>
      <c r="I11" s="1164"/>
      <c r="J11" s="507"/>
      <c r="K11" s="508"/>
      <c r="L11" s="507">
        <f>+H11+J11</f>
        <v>0</v>
      </c>
      <c r="M11" s="509">
        <f>+I11+K11</f>
        <v>0</v>
      </c>
      <c r="N11" s="510"/>
    </row>
    <row r="12" spans="1:14" ht="12.75" customHeight="1">
      <c r="A12" s="497"/>
      <c r="B12" s="498"/>
      <c r="C12" s="498"/>
      <c r="D12" s="498"/>
      <c r="E12" s="498" t="s">
        <v>42</v>
      </c>
      <c r="F12" s="499"/>
      <c r="G12" s="500">
        <f>G11+1</f>
        <v>7</v>
      </c>
      <c r="H12" s="1161">
        <f aca="true" t="shared" si="5" ref="H12:M12">+H13+H17</f>
        <v>274524.78307999996</v>
      </c>
      <c r="I12" s="1162">
        <f t="shared" si="5"/>
        <v>273432.04098</v>
      </c>
      <c r="J12" s="501">
        <f t="shared" si="5"/>
        <v>48.851</v>
      </c>
      <c r="K12" s="502">
        <f t="shared" si="5"/>
        <v>48.851</v>
      </c>
      <c r="L12" s="501">
        <f t="shared" si="5"/>
        <v>274573.63408</v>
      </c>
      <c r="M12" s="503">
        <f t="shared" si="5"/>
        <v>273480.89197999996</v>
      </c>
      <c r="N12" s="483"/>
    </row>
    <row r="13" spans="1:14" s="513" customFormat="1" ht="12.75" customHeight="1">
      <c r="A13" s="511"/>
      <c r="B13" s="505"/>
      <c r="C13" s="505"/>
      <c r="D13" s="505"/>
      <c r="E13" s="505" t="s">
        <v>708</v>
      </c>
      <c r="F13" s="505" t="s">
        <v>43</v>
      </c>
      <c r="G13" s="512">
        <f t="shared" si="2"/>
        <v>8</v>
      </c>
      <c r="H13" s="1163">
        <f aca="true" t="shared" si="6" ref="H13:M13">+H14+H15+H16</f>
        <v>207944.43208</v>
      </c>
      <c r="I13" s="1164">
        <f t="shared" si="6"/>
        <v>207872.37808</v>
      </c>
      <c r="J13" s="507">
        <f t="shared" si="6"/>
        <v>48.851</v>
      </c>
      <c r="K13" s="508">
        <f t="shared" si="6"/>
        <v>48.851</v>
      </c>
      <c r="L13" s="507">
        <f t="shared" si="6"/>
        <v>207993.28308</v>
      </c>
      <c r="M13" s="509">
        <f t="shared" si="6"/>
        <v>207921.22908</v>
      </c>
      <c r="N13" s="510"/>
    </row>
    <row r="14" spans="1:14" s="513" customFormat="1" ht="12.75" customHeight="1">
      <c r="A14" s="511"/>
      <c r="B14" s="505"/>
      <c r="C14" s="505"/>
      <c r="D14" s="505"/>
      <c r="E14" s="473"/>
      <c r="F14" s="505" t="s">
        <v>773</v>
      </c>
      <c r="G14" s="512">
        <f t="shared" si="2"/>
        <v>9</v>
      </c>
      <c r="H14" s="1163">
        <f>'5.a'!D8</f>
        <v>204643.42308</v>
      </c>
      <c r="I14" s="1164">
        <f>'5.a'!E8</f>
        <v>204643.42308</v>
      </c>
      <c r="J14" s="507">
        <f>'5.a'!F8</f>
        <v>48.851</v>
      </c>
      <c r="K14" s="508">
        <f>'5.a'!G8</f>
        <v>48.851</v>
      </c>
      <c r="L14" s="507">
        <f aca="true" t="shared" si="7" ref="L14:M17">+H14+J14</f>
        <v>204692.27408</v>
      </c>
      <c r="M14" s="509">
        <f t="shared" si="7"/>
        <v>204692.27408</v>
      </c>
      <c r="N14" s="510"/>
    </row>
    <row r="15" spans="1:14" s="513" customFormat="1" ht="12.75" customHeight="1">
      <c r="A15" s="514"/>
      <c r="B15" s="505"/>
      <c r="C15" s="505"/>
      <c r="D15" s="505"/>
      <c r="E15" s="505"/>
      <c r="F15" s="505" t="s">
        <v>772</v>
      </c>
      <c r="G15" s="512">
        <f t="shared" si="2"/>
        <v>10</v>
      </c>
      <c r="H15" s="1163">
        <f>'5.c'!D30</f>
        <v>0</v>
      </c>
      <c r="I15" s="1164">
        <f>'5.c'!E30</f>
        <v>0</v>
      </c>
      <c r="J15" s="507">
        <f>'5.c'!F30</f>
        <v>0</v>
      </c>
      <c r="K15" s="508">
        <f>'5.c'!G30</f>
        <v>0</v>
      </c>
      <c r="L15" s="507">
        <f t="shared" si="7"/>
        <v>0</v>
      </c>
      <c r="M15" s="509">
        <f t="shared" si="7"/>
        <v>0</v>
      </c>
      <c r="N15" s="510"/>
    </row>
    <row r="16" spans="1:14" s="513" customFormat="1" ht="12.75" customHeight="1">
      <c r="A16" s="511"/>
      <c r="B16" s="505"/>
      <c r="C16" s="505"/>
      <c r="D16" s="505"/>
      <c r="E16" s="473"/>
      <c r="F16" s="505" t="s">
        <v>774</v>
      </c>
      <c r="G16" s="512">
        <f t="shared" si="2"/>
        <v>11</v>
      </c>
      <c r="H16" s="1163">
        <f>'5.a'!D16</f>
        <v>3301.009</v>
      </c>
      <c r="I16" s="1164">
        <f>'5.a'!E16</f>
        <v>3228.955</v>
      </c>
      <c r="J16" s="507">
        <f>'5.a'!F16</f>
        <v>0</v>
      </c>
      <c r="K16" s="508">
        <f>'5.a'!G16</f>
        <v>0</v>
      </c>
      <c r="L16" s="507">
        <f t="shared" si="7"/>
        <v>3301.009</v>
      </c>
      <c r="M16" s="509">
        <f t="shared" si="7"/>
        <v>3228.955</v>
      </c>
      <c r="N16" s="510"/>
    </row>
    <row r="17" spans="1:14" s="513" customFormat="1" ht="12.75" customHeight="1">
      <c r="A17" s="515"/>
      <c r="B17" s="505"/>
      <c r="C17" s="505"/>
      <c r="D17" s="505"/>
      <c r="E17" s="505"/>
      <c r="F17" s="505" t="s">
        <v>711</v>
      </c>
      <c r="G17" s="512">
        <f t="shared" si="2"/>
        <v>12</v>
      </c>
      <c r="H17" s="1163">
        <f>'5.b'!D7</f>
        <v>66580.351</v>
      </c>
      <c r="I17" s="1164">
        <f>'5.b'!E7</f>
        <v>65559.6629</v>
      </c>
      <c r="J17" s="507">
        <f>'5.b'!F7</f>
        <v>0</v>
      </c>
      <c r="K17" s="508">
        <f>'5.b'!G7</f>
        <v>0</v>
      </c>
      <c r="L17" s="507">
        <f t="shared" si="7"/>
        <v>66580.351</v>
      </c>
      <c r="M17" s="509">
        <f t="shared" si="7"/>
        <v>65559.6629</v>
      </c>
      <c r="N17" s="510"/>
    </row>
    <row r="18" spans="1:14" ht="12.75" customHeight="1">
      <c r="A18" s="491"/>
      <c r="B18" s="492"/>
      <c r="C18" s="493"/>
      <c r="D18" s="494" t="s">
        <v>44</v>
      </c>
      <c r="E18" s="492"/>
      <c r="F18" s="495"/>
      <c r="G18" s="496">
        <f t="shared" si="2"/>
        <v>13</v>
      </c>
      <c r="H18" s="1159">
        <f aca="true" t="shared" si="8" ref="H18:M18">+H19+H22</f>
        <v>33440.714</v>
      </c>
      <c r="I18" s="1160">
        <f t="shared" si="8"/>
        <v>33100.07836</v>
      </c>
      <c r="J18" s="986">
        <f t="shared" si="8"/>
        <v>0</v>
      </c>
      <c r="K18" s="987">
        <f t="shared" si="8"/>
        <v>0</v>
      </c>
      <c r="L18" s="986">
        <f t="shared" si="8"/>
        <v>33440.714</v>
      </c>
      <c r="M18" s="988">
        <f t="shared" si="8"/>
        <v>33100.07836</v>
      </c>
      <c r="N18" s="483"/>
    </row>
    <row r="19" spans="1:14" ht="12.75" customHeight="1">
      <c r="A19" s="497"/>
      <c r="B19" s="498"/>
      <c r="C19" s="498"/>
      <c r="D19" s="498" t="s">
        <v>474</v>
      </c>
      <c r="E19" s="498" t="s">
        <v>45</v>
      </c>
      <c r="F19" s="499"/>
      <c r="G19" s="500">
        <f t="shared" si="2"/>
        <v>14</v>
      </c>
      <c r="H19" s="1161">
        <f aca="true" t="shared" si="9" ref="H19:M19">+H20+H21</f>
        <v>0</v>
      </c>
      <c r="I19" s="1162">
        <f t="shared" si="9"/>
        <v>0</v>
      </c>
      <c r="J19" s="501">
        <f t="shared" si="9"/>
        <v>0</v>
      </c>
      <c r="K19" s="502">
        <f t="shared" si="9"/>
        <v>0</v>
      </c>
      <c r="L19" s="501">
        <f t="shared" si="9"/>
        <v>0</v>
      </c>
      <c r="M19" s="503">
        <f t="shared" si="9"/>
        <v>0</v>
      </c>
      <c r="N19" s="483"/>
    </row>
    <row r="20" spans="1:14" ht="12.75" customHeight="1">
      <c r="A20" s="504"/>
      <c r="B20" s="505"/>
      <c r="C20" s="505"/>
      <c r="D20" s="505"/>
      <c r="E20" s="505" t="s">
        <v>708</v>
      </c>
      <c r="F20" s="505" t="s">
        <v>710</v>
      </c>
      <c r="G20" s="512">
        <f t="shared" si="2"/>
        <v>15</v>
      </c>
      <c r="H20" s="1165">
        <f>'5.d'!G11</f>
        <v>0</v>
      </c>
      <c r="I20" s="1166">
        <f>'5.d'!H11</f>
        <v>0</v>
      </c>
      <c r="J20" s="989">
        <f>'5.d'!I11</f>
        <v>0</v>
      </c>
      <c r="K20" s="989">
        <f>'5.d'!J11</f>
        <v>0</v>
      </c>
      <c r="L20" s="507">
        <f>+H20+J20</f>
        <v>0</v>
      </c>
      <c r="M20" s="509">
        <f>+I20+K20</f>
        <v>0</v>
      </c>
      <c r="N20" s="510"/>
    </row>
    <row r="21" spans="1:14" ht="12.75" customHeight="1">
      <c r="A21" s="504"/>
      <c r="B21" s="505"/>
      <c r="C21" s="505"/>
      <c r="D21" s="505"/>
      <c r="E21" s="473"/>
      <c r="F21" s="505" t="s">
        <v>711</v>
      </c>
      <c r="G21" s="512">
        <f t="shared" si="2"/>
        <v>16</v>
      </c>
      <c r="H21" s="1165"/>
      <c r="I21" s="1166"/>
      <c r="J21" s="989"/>
      <c r="K21" s="990"/>
      <c r="L21" s="507">
        <f>+H21+J21</f>
        <v>0</v>
      </c>
      <c r="M21" s="509">
        <f>+I21+K21</f>
        <v>0</v>
      </c>
      <c r="N21" s="510"/>
    </row>
    <row r="22" spans="1:14" ht="12.75" customHeight="1">
      <c r="A22" s="497"/>
      <c r="B22" s="498"/>
      <c r="C22" s="498"/>
      <c r="D22" s="498"/>
      <c r="E22" s="498" t="s">
        <v>46</v>
      </c>
      <c r="F22" s="499"/>
      <c r="G22" s="500">
        <f>G21+1</f>
        <v>17</v>
      </c>
      <c r="H22" s="1161">
        <f aca="true" t="shared" si="10" ref="H22:M22">+H23+H24</f>
        <v>33440.714</v>
      </c>
      <c r="I22" s="1162">
        <f t="shared" si="10"/>
        <v>33100.07836</v>
      </c>
      <c r="J22" s="501">
        <f t="shared" si="10"/>
        <v>0</v>
      </c>
      <c r="K22" s="502">
        <f t="shared" si="10"/>
        <v>0</v>
      </c>
      <c r="L22" s="501">
        <f t="shared" si="10"/>
        <v>33440.714</v>
      </c>
      <c r="M22" s="503">
        <f t="shared" si="10"/>
        <v>33100.07836</v>
      </c>
      <c r="N22" s="483"/>
    </row>
    <row r="23" spans="1:14" ht="12.75" customHeight="1">
      <c r="A23" s="511"/>
      <c r="B23" s="505"/>
      <c r="C23" s="505"/>
      <c r="D23" s="505"/>
      <c r="E23" s="505" t="s">
        <v>708</v>
      </c>
      <c r="F23" s="505" t="s">
        <v>710</v>
      </c>
      <c r="G23" s="512">
        <f t="shared" si="2"/>
        <v>18</v>
      </c>
      <c r="H23" s="1163">
        <f>'5.a'!D22</f>
        <v>600.99</v>
      </c>
      <c r="I23" s="1164">
        <f>'5.a'!E22</f>
        <v>600.99</v>
      </c>
      <c r="J23" s="507">
        <f>'5.a'!F22</f>
        <v>0</v>
      </c>
      <c r="K23" s="508">
        <f>'5.a'!G22</f>
        <v>0</v>
      </c>
      <c r="L23" s="507">
        <f>+H23+J23</f>
        <v>600.99</v>
      </c>
      <c r="M23" s="509">
        <f>+I23+K23</f>
        <v>600.99</v>
      </c>
      <c r="N23" s="510"/>
    </row>
    <row r="24" spans="1:14" ht="12.75" customHeight="1">
      <c r="A24" s="515"/>
      <c r="B24" s="505"/>
      <c r="C24" s="505"/>
      <c r="D24" s="505"/>
      <c r="E24" s="473"/>
      <c r="F24" s="505" t="s">
        <v>711</v>
      </c>
      <c r="G24" s="512">
        <f t="shared" si="2"/>
        <v>19</v>
      </c>
      <c r="H24" s="1163">
        <f>'5.b'!D30</f>
        <v>32839.724</v>
      </c>
      <c r="I24" s="1164">
        <f>'5.b'!E30</f>
        <v>32499.08836</v>
      </c>
      <c r="J24" s="507">
        <f>'5.b'!F30</f>
        <v>0</v>
      </c>
      <c r="K24" s="508">
        <f>'5.b'!G30</f>
        <v>0</v>
      </c>
      <c r="L24" s="507">
        <f>+H24+J24</f>
        <v>32839.724</v>
      </c>
      <c r="M24" s="509">
        <f>+I24+K24</f>
        <v>32499.08836</v>
      </c>
      <c r="N24" s="510"/>
    </row>
    <row r="25" spans="1:14" ht="12.75" customHeight="1">
      <c r="A25" s="491"/>
      <c r="B25" s="492"/>
      <c r="C25" s="493"/>
      <c r="D25" s="494" t="s">
        <v>47</v>
      </c>
      <c r="E25" s="492"/>
      <c r="F25" s="495"/>
      <c r="G25" s="496">
        <f t="shared" si="2"/>
        <v>20</v>
      </c>
      <c r="H25" s="1159">
        <f aca="true" t="shared" si="11" ref="H25:M25">+H26+H29</f>
        <v>803.01665</v>
      </c>
      <c r="I25" s="1160">
        <f t="shared" si="11"/>
        <v>803.01665</v>
      </c>
      <c r="J25" s="986">
        <f t="shared" si="11"/>
        <v>0</v>
      </c>
      <c r="K25" s="987">
        <f t="shared" si="11"/>
        <v>0</v>
      </c>
      <c r="L25" s="986">
        <f t="shared" si="11"/>
        <v>803.01665</v>
      </c>
      <c r="M25" s="988">
        <f t="shared" si="11"/>
        <v>803.01665</v>
      </c>
      <c r="N25" s="483"/>
    </row>
    <row r="26" spans="1:14" ht="12.75" customHeight="1">
      <c r="A26" s="497"/>
      <c r="B26" s="498"/>
      <c r="C26" s="498"/>
      <c r="D26" s="498" t="s">
        <v>474</v>
      </c>
      <c r="E26" s="498" t="s">
        <v>48</v>
      </c>
      <c r="F26" s="499"/>
      <c r="G26" s="500">
        <f t="shared" si="2"/>
        <v>21</v>
      </c>
      <c r="H26" s="1161">
        <f aca="true" t="shared" si="12" ref="H26:M26">+H27+H28</f>
        <v>803.01665</v>
      </c>
      <c r="I26" s="1162">
        <f t="shared" si="12"/>
        <v>803.01665</v>
      </c>
      <c r="J26" s="501">
        <f t="shared" si="12"/>
        <v>0</v>
      </c>
      <c r="K26" s="502">
        <f t="shared" si="12"/>
        <v>0</v>
      </c>
      <c r="L26" s="501">
        <f t="shared" si="12"/>
        <v>803.01665</v>
      </c>
      <c r="M26" s="503">
        <f t="shared" si="12"/>
        <v>803.01665</v>
      </c>
      <c r="N26" s="483"/>
    </row>
    <row r="27" spans="1:14" ht="12.75" customHeight="1">
      <c r="A27" s="504"/>
      <c r="B27" s="505"/>
      <c r="C27" s="505"/>
      <c r="D27" s="505"/>
      <c r="E27" s="505" t="s">
        <v>708</v>
      </c>
      <c r="F27" s="505" t="s">
        <v>710</v>
      </c>
      <c r="G27" s="512">
        <f t="shared" si="2"/>
        <v>22</v>
      </c>
      <c r="H27" s="1165">
        <f>'5.d'!G18</f>
        <v>803.01665</v>
      </c>
      <c r="I27" s="1166">
        <f>'5.d'!H18</f>
        <v>803.01665</v>
      </c>
      <c r="J27" s="989">
        <f>'5.d'!I18</f>
        <v>0</v>
      </c>
      <c r="K27" s="989">
        <f>'5.d'!J18</f>
        <v>0</v>
      </c>
      <c r="L27" s="507">
        <f>+H27+J27</f>
        <v>803.01665</v>
      </c>
      <c r="M27" s="509">
        <f>+I27+K27</f>
        <v>803.01665</v>
      </c>
      <c r="N27" s="510"/>
    </row>
    <row r="28" spans="1:14" ht="12.75" customHeight="1">
      <c r="A28" s="504"/>
      <c r="B28" s="505"/>
      <c r="C28" s="505"/>
      <c r="D28" s="505"/>
      <c r="E28" s="473"/>
      <c r="F28" s="505" t="s">
        <v>711</v>
      </c>
      <c r="G28" s="512">
        <f t="shared" si="2"/>
        <v>23</v>
      </c>
      <c r="H28" s="1165"/>
      <c r="I28" s="1166"/>
      <c r="J28" s="989"/>
      <c r="K28" s="990"/>
      <c r="L28" s="507">
        <f>+H28+J28</f>
        <v>0</v>
      </c>
      <c r="M28" s="509">
        <f>+I28+K28</f>
        <v>0</v>
      </c>
      <c r="N28" s="510"/>
    </row>
    <row r="29" spans="1:14" ht="13.5" customHeight="1">
      <c r="A29" s="497"/>
      <c r="B29" s="498"/>
      <c r="C29" s="498"/>
      <c r="D29" s="498"/>
      <c r="E29" s="498" t="s">
        <v>49</v>
      </c>
      <c r="F29" s="499"/>
      <c r="G29" s="500">
        <f t="shared" si="2"/>
        <v>24</v>
      </c>
      <c r="H29" s="1161">
        <f aca="true" t="shared" si="13" ref="H29:M29">+H30+H31</f>
        <v>0</v>
      </c>
      <c r="I29" s="1162">
        <f t="shared" si="13"/>
        <v>0</v>
      </c>
      <c r="J29" s="501">
        <f t="shared" si="13"/>
        <v>0</v>
      </c>
      <c r="K29" s="502">
        <f>+K30+K31</f>
        <v>0</v>
      </c>
      <c r="L29" s="501">
        <f>+L30+L31</f>
        <v>0</v>
      </c>
      <c r="M29" s="503">
        <f t="shared" si="13"/>
        <v>0</v>
      </c>
      <c r="N29" s="510"/>
    </row>
    <row r="30" spans="1:14" ht="13.5" customHeight="1">
      <c r="A30" s="511"/>
      <c r="B30" s="505"/>
      <c r="C30" s="505"/>
      <c r="D30" s="505"/>
      <c r="E30" s="505" t="s">
        <v>708</v>
      </c>
      <c r="F30" s="505" t="s">
        <v>710</v>
      </c>
      <c r="G30" s="512">
        <f t="shared" si="2"/>
        <v>25</v>
      </c>
      <c r="H30" s="1163">
        <f>'5.a'!D33</f>
        <v>0</v>
      </c>
      <c r="I30" s="1164">
        <f>'5.a'!E33</f>
        <v>0</v>
      </c>
      <c r="J30" s="507">
        <f>'5.a'!F33</f>
        <v>0</v>
      </c>
      <c r="K30" s="508">
        <f>'5.a'!G33</f>
        <v>0</v>
      </c>
      <c r="L30" s="507">
        <f>+H30+J30</f>
        <v>0</v>
      </c>
      <c r="M30" s="509">
        <f>+I30+K30</f>
        <v>0</v>
      </c>
      <c r="N30" s="510"/>
    </row>
    <row r="31" spans="1:14" ht="13.5" customHeight="1">
      <c r="A31" s="515"/>
      <c r="B31" s="505"/>
      <c r="C31" s="505"/>
      <c r="D31" s="505"/>
      <c r="E31" s="473"/>
      <c r="F31" s="505" t="s">
        <v>711</v>
      </c>
      <c r="G31" s="512">
        <f t="shared" si="2"/>
        <v>26</v>
      </c>
      <c r="H31" s="1163">
        <f>'5.b'!D44</f>
        <v>0</v>
      </c>
      <c r="I31" s="1164">
        <f>'5.b'!E44</f>
        <v>0</v>
      </c>
      <c r="J31" s="507">
        <f>'5.b'!F44</f>
        <v>0</v>
      </c>
      <c r="K31" s="508">
        <f>'5.b'!G44</f>
        <v>0</v>
      </c>
      <c r="L31" s="507">
        <f>+H31+J31</f>
        <v>0</v>
      </c>
      <c r="M31" s="509">
        <f>+I31+K31</f>
        <v>0</v>
      </c>
      <c r="N31" s="510"/>
    </row>
    <row r="32" spans="1:14" ht="12.75" customHeight="1">
      <c r="A32" s="489"/>
      <c r="B32" s="1320" t="s">
        <v>776</v>
      </c>
      <c r="C32" s="1320"/>
      <c r="D32" s="1320" t="s">
        <v>625</v>
      </c>
      <c r="E32" s="1320" t="s">
        <v>709</v>
      </c>
      <c r="F32" s="1321"/>
      <c r="G32" s="490">
        <f>G31+1</f>
        <v>27</v>
      </c>
      <c r="H32" s="1157">
        <f aca="true" t="shared" si="14" ref="H32:M32">+H33+H34</f>
        <v>11214.251279999999</v>
      </c>
      <c r="I32" s="1158">
        <f t="shared" si="14"/>
        <v>11214.256</v>
      </c>
      <c r="J32" s="983">
        <f t="shared" si="14"/>
        <v>0</v>
      </c>
      <c r="K32" s="984">
        <f t="shared" si="14"/>
        <v>0</v>
      </c>
      <c r="L32" s="983">
        <f t="shared" si="14"/>
        <v>11214.251279999999</v>
      </c>
      <c r="M32" s="985">
        <f t="shared" si="14"/>
        <v>11214.256</v>
      </c>
      <c r="N32" s="483"/>
    </row>
    <row r="33" spans="1:14" s="513" customFormat="1" ht="12.75" customHeight="1">
      <c r="A33" s="511"/>
      <c r="B33" s="516"/>
      <c r="C33" s="516"/>
      <c r="D33" s="516"/>
      <c r="E33" s="517" t="s">
        <v>710</v>
      </c>
      <c r="F33" s="518"/>
      <c r="G33" s="512">
        <f>G32+1</f>
        <v>28</v>
      </c>
      <c r="H33" s="1163">
        <f>'5.a'!D36</f>
        <v>0</v>
      </c>
      <c r="I33" s="1164">
        <f>'5.a'!E36</f>
        <v>0</v>
      </c>
      <c r="J33" s="507">
        <f>'5.a'!F36</f>
        <v>0</v>
      </c>
      <c r="K33" s="508">
        <f>'5.a'!G36</f>
        <v>0</v>
      </c>
      <c r="L33" s="507">
        <f>+H33+J33</f>
        <v>0</v>
      </c>
      <c r="M33" s="509">
        <f>+I33+K33</f>
        <v>0</v>
      </c>
      <c r="N33" s="510"/>
    </row>
    <row r="34" spans="1:14" s="513" customFormat="1" ht="12.75" customHeight="1" thickBot="1">
      <c r="A34" s="519"/>
      <c r="B34" s="520"/>
      <c r="C34" s="520"/>
      <c r="D34" s="520"/>
      <c r="E34" s="521" t="s">
        <v>711</v>
      </c>
      <c r="F34" s="522"/>
      <c r="G34" s="523">
        <f t="shared" si="2"/>
        <v>29</v>
      </c>
      <c r="H34" s="1167">
        <f>'5.b'!D47</f>
        <v>11214.251279999999</v>
      </c>
      <c r="I34" s="1168">
        <f>'5.b'!E47</f>
        <v>11214.256</v>
      </c>
      <c r="J34" s="524">
        <f>'5.b'!F47</f>
        <v>0</v>
      </c>
      <c r="K34" s="525">
        <f>'5.b'!G47</f>
        <v>0</v>
      </c>
      <c r="L34" s="524">
        <f>+H34+J34</f>
        <v>11214.251279999999</v>
      </c>
      <c r="M34" s="526">
        <f>+I34+K34</f>
        <v>11214.256</v>
      </c>
      <c r="N34" s="510"/>
    </row>
    <row r="35" spans="1:14" s="513" customFormat="1" ht="12.75" customHeight="1" thickBot="1">
      <c r="A35" s="527"/>
      <c r="B35" s="527"/>
      <c r="C35" s="527"/>
      <c r="D35" s="527"/>
      <c r="E35" s="527"/>
      <c r="F35" s="527"/>
      <c r="G35" s="527"/>
      <c r="H35" s="528"/>
      <c r="I35" s="528"/>
      <c r="J35" s="528"/>
      <c r="K35" s="528"/>
      <c r="L35" s="528"/>
      <c r="M35" s="528"/>
      <c r="N35" s="529"/>
    </row>
    <row r="36" spans="1:14" ht="12.75" customHeight="1">
      <c r="A36" s="1322" t="s">
        <v>777</v>
      </c>
      <c r="B36" s="1323"/>
      <c r="C36" s="1323"/>
      <c r="D36" s="1323"/>
      <c r="E36" s="1323"/>
      <c r="F36" s="1324"/>
      <c r="G36" s="485">
        <f>G34+1</f>
        <v>30</v>
      </c>
      <c r="H36" s="1155">
        <f aca="true" t="shared" si="15" ref="H36:M36">+H37+H42</f>
        <v>320220.30205</v>
      </c>
      <c r="I36" s="1156">
        <f t="shared" si="15"/>
        <v>318786.92903</v>
      </c>
      <c r="J36" s="486">
        <f t="shared" si="15"/>
        <v>48.851</v>
      </c>
      <c r="K36" s="487">
        <f t="shared" si="15"/>
        <v>48.851</v>
      </c>
      <c r="L36" s="486">
        <f t="shared" si="15"/>
        <v>320269.15304999996</v>
      </c>
      <c r="M36" s="488">
        <f t="shared" si="15"/>
        <v>318835.78002999997</v>
      </c>
      <c r="N36" s="483"/>
    </row>
    <row r="37" spans="1:14" ht="12.75" customHeight="1">
      <c r="A37" s="497"/>
      <c r="B37" s="498"/>
      <c r="C37" s="530" t="s">
        <v>708</v>
      </c>
      <c r="D37" s="498" t="s">
        <v>50</v>
      </c>
      <c r="E37" s="498"/>
      <c r="F37" s="499"/>
      <c r="G37" s="500">
        <f aca="true" t="shared" si="16" ref="G37:G55">G36+1</f>
        <v>31</v>
      </c>
      <c r="H37" s="1161">
        <f aca="true" t="shared" si="17" ref="H37:M37">+H38+H39+H40+H41</f>
        <v>209585.97577</v>
      </c>
      <c r="I37" s="1162">
        <f t="shared" si="17"/>
        <v>209513.92177</v>
      </c>
      <c r="J37" s="501">
        <f t="shared" si="17"/>
        <v>48.851</v>
      </c>
      <c r="K37" s="502">
        <f t="shared" si="17"/>
        <v>48.851</v>
      </c>
      <c r="L37" s="501">
        <f t="shared" si="17"/>
        <v>209634.82676999999</v>
      </c>
      <c r="M37" s="503">
        <f t="shared" si="17"/>
        <v>209562.77276999998</v>
      </c>
      <c r="N37" s="531"/>
    </row>
    <row r="38" spans="1:14" ht="12.75" customHeight="1">
      <c r="A38" s="532"/>
      <c r="B38" s="516"/>
      <c r="C38" s="516"/>
      <c r="D38" s="533" t="s">
        <v>708</v>
      </c>
      <c r="E38" s="534" t="s">
        <v>51</v>
      </c>
      <c r="F38" s="535"/>
      <c r="G38" s="506">
        <f t="shared" si="16"/>
        <v>32</v>
      </c>
      <c r="H38" s="1163">
        <f aca="true" t="shared" si="18" ref="H38:M38">+H10+H13</f>
        <v>208181.96912</v>
      </c>
      <c r="I38" s="1164">
        <f t="shared" si="18"/>
        <v>208109.91512</v>
      </c>
      <c r="J38" s="507">
        <f t="shared" si="18"/>
        <v>48.851</v>
      </c>
      <c r="K38" s="508">
        <f t="shared" si="18"/>
        <v>48.851</v>
      </c>
      <c r="L38" s="507">
        <f t="shared" si="18"/>
        <v>208230.82012</v>
      </c>
      <c r="M38" s="509">
        <f t="shared" si="18"/>
        <v>208158.76612</v>
      </c>
      <c r="N38" s="531"/>
    </row>
    <row r="39" spans="1:14" ht="12.75" customHeight="1">
      <c r="A39" s="532"/>
      <c r="B39" s="516"/>
      <c r="C39" s="516"/>
      <c r="D39" s="516"/>
      <c r="E39" s="534" t="s">
        <v>52</v>
      </c>
      <c r="F39" s="535"/>
      <c r="G39" s="506">
        <f t="shared" si="16"/>
        <v>33</v>
      </c>
      <c r="H39" s="1163">
        <f aca="true" t="shared" si="19" ref="H39:M39">+H20+H23</f>
        <v>600.99</v>
      </c>
      <c r="I39" s="1164">
        <f t="shared" si="19"/>
        <v>600.99</v>
      </c>
      <c r="J39" s="507">
        <f t="shared" si="19"/>
        <v>0</v>
      </c>
      <c r="K39" s="508">
        <f t="shared" si="19"/>
        <v>0</v>
      </c>
      <c r="L39" s="507">
        <f t="shared" si="19"/>
        <v>600.99</v>
      </c>
      <c r="M39" s="509">
        <f t="shared" si="19"/>
        <v>600.99</v>
      </c>
      <c r="N39" s="531"/>
    </row>
    <row r="40" spans="1:14" ht="12.75" customHeight="1">
      <c r="A40" s="532"/>
      <c r="B40" s="516"/>
      <c r="C40" s="516"/>
      <c r="D40" s="516"/>
      <c r="E40" s="534" t="s">
        <v>53</v>
      </c>
      <c r="F40" s="535"/>
      <c r="G40" s="506">
        <f t="shared" si="16"/>
        <v>34</v>
      </c>
      <c r="H40" s="1163">
        <f aca="true" t="shared" si="20" ref="H40:M40">+H27+H30</f>
        <v>803.01665</v>
      </c>
      <c r="I40" s="1164">
        <f t="shared" si="20"/>
        <v>803.01665</v>
      </c>
      <c r="J40" s="507">
        <f t="shared" si="20"/>
        <v>0</v>
      </c>
      <c r="K40" s="508">
        <f t="shared" si="20"/>
        <v>0</v>
      </c>
      <c r="L40" s="507">
        <f t="shared" si="20"/>
        <v>803.01665</v>
      </c>
      <c r="M40" s="509">
        <f t="shared" si="20"/>
        <v>803.01665</v>
      </c>
      <c r="N40" s="536"/>
    </row>
    <row r="41" spans="1:14" ht="12.75" customHeight="1">
      <c r="A41" s="532"/>
      <c r="B41" s="516"/>
      <c r="C41" s="516"/>
      <c r="D41" s="533"/>
      <c r="E41" s="505" t="s">
        <v>54</v>
      </c>
      <c r="F41" s="535"/>
      <c r="G41" s="506">
        <f t="shared" si="16"/>
        <v>35</v>
      </c>
      <c r="H41" s="1163">
        <f aca="true" t="shared" si="21" ref="H41:M41">+H33</f>
        <v>0</v>
      </c>
      <c r="I41" s="1164">
        <f t="shared" si="21"/>
        <v>0</v>
      </c>
      <c r="J41" s="507">
        <f t="shared" si="21"/>
        <v>0</v>
      </c>
      <c r="K41" s="508">
        <f t="shared" si="21"/>
        <v>0</v>
      </c>
      <c r="L41" s="507">
        <f t="shared" si="21"/>
        <v>0</v>
      </c>
      <c r="M41" s="509">
        <f t="shared" si="21"/>
        <v>0</v>
      </c>
      <c r="N41" s="536"/>
    </row>
    <row r="42" spans="1:14" ht="12.75" customHeight="1">
      <c r="A42" s="497"/>
      <c r="B42" s="498"/>
      <c r="C42" s="537"/>
      <c r="D42" s="498" t="s">
        <v>55</v>
      </c>
      <c r="E42" s="498"/>
      <c r="F42" s="499"/>
      <c r="G42" s="500">
        <f t="shared" si="16"/>
        <v>36</v>
      </c>
      <c r="H42" s="1161">
        <f aca="true" t="shared" si="22" ref="H42:M42">+H43+H44+H45+H46</f>
        <v>110634.32628</v>
      </c>
      <c r="I42" s="1162">
        <f t="shared" si="22"/>
        <v>109273.00725999998</v>
      </c>
      <c r="J42" s="501">
        <f t="shared" si="22"/>
        <v>0</v>
      </c>
      <c r="K42" s="502">
        <f t="shared" si="22"/>
        <v>0</v>
      </c>
      <c r="L42" s="501">
        <f t="shared" si="22"/>
        <v>110634.32628</v>
      </c>
      <c r="M42" s="503">
        <f t="shared" si="22"/>
        <v>109273.00725999998</v>
      </c>
      <c r="N42" s="536"/>
    </row>
    <row r="43" spans="1:14" ht="12.75" customHeight="1">
      <c r="A43" s="538"/>
      <c r="B43" s="505"/>
      <c r="C43" s="534"/>
      <c r="D43" s="533" t="s">
        <v>708</v>
      </c>
      <c r="E43" s="534" t="s">
        <v>56</v>
      </c>
      <c r="F43" s="539"/>
      <c r="G43" s="506">
        <f t="shared" si="16"/>
        <v>37</v>
      </c>
      <c r="H43" s="1163">
        <f aca="true" t="shared" si="23" ref="H43:M43">+H11+H17</f>
        <v>66580.351</v>
      </c>
      <c r="I43" s="1164">
        <f t="shared" si="23"/>
        <v>65559.6629</v>
      </c>
      <c r="J43" s="507">
        <f t="shared" si="23"/>
        <v>0</v>
      </c>
      <c r="K43" s="508">
        <f t="shared" si="23"/>
        <v>0</v>
      </c>
      <c r="L43" s="507">
        <f t="shared" si="23"/>
        <v>66580.351</v>
      </c>
      <c r="M43" s="509">
        <f t="shared" si="23"/>
        <v>65559.6629</v>
      </c>
      <c r="N43" s="531"/>
    </row>
    <row r="44" spans="1:14" ht="12.75" customHeight="1">
      <c r="A44" s="538"/>
      <c r="B44" s="505"/>
      <c r="C44" s="534"/>
      <c r="D44" s="516"/>
      <c r="E44" s="534" t="s">
        <v>57</v>
      </c>
      <c r="F44" s="539"/>
      <c r="G44" s="506">
        <f t="shared" si="16"/>
        <v>38</v>
      </c>
      <c r="H44" s="1163">
        <f aca="true" t="shared" si="24" ref="H44:M44">+H21+H24</f>
        <v>32839.724</v>
      </c>
      <c r="I44" s="1164">
        <f t="shared" si="24"/>
        <v>32499.08836</v>
      </c>
      <c r="J44" s="507">
        <f t="shared" si="24"/>
        <v>0</v>
      </c>
      <c r="K44" s="508">
        <f t="shared" si="24"/>
        <v>0</v>
      </c>
      <c r="L44" s="507">
        <f t="shared" si="24"/>
        <v>32839.724</v>
      </c>
      <c r="M44" s="509">
        <f t="shared" si="24"/>
        <v>32499.08836</v>
      </c>
      <c r="N44" s="536"/>
    </row>
    <row r="45" spans="1:14" ht="12.75" customHeight="1">
      <c r="A45" s="532"/>
      <c r="B45" s="516"/>
      <c r="C45" s="516"/>
      <c r="D45" s="516"/>
      <c r="E45" s="534" t="s">
        <v>58</v>
      </c>
      <c r="F45" s="535"/>
      <c r="G45" s="506">
        <f t="shared" si="16"/>
        <v>39</v>
      </c>
      <c r="H45" s="1163">
        <f aca="true" t="shared" si="25" ref="H45:M45">+H28+H31</f>
        <v>0</v>
      </c>
      <c r="I45" s="1164">
        <f t="shared" si="25"/>
        <v>0</v>
      </c>
      <c r="J45" s="507">
        <f t="shared" si="25"/>
        <v>0</v>
      </c>
      <c r="K45" s="508">
        <f t="shared" si="25"/>
        <v>0</v>
      </c>
      <c r="L45" s="507">
        <f t="shared" si="25"/>
        <v>0</v>
      </c>
      <c r="M45" s="509">
        <f t="shared" si="25"/>
        <v>0</v>
      </c>
      <c r="N45" s="536"/>
    </row>
    <row r="46" spans="1:14" ht="12.75" customHeight="1">
      <c r="A46" s="532"/>
      <c r="B46" s="516"/>
      <c r="C46" s="516"/>
      <c r="D46" s="533"/>
      <c r="E46" s="505" t="s">
        <v>59</v>
      </c>
      <c r="F46" s="535"/>
      <c r="G46" s="506">
        <f t="shared" si="16"/>
        <v>40</v>
      </c>
      <c r="H46" s="1163">
        <f aca="true" t="shared" si="26" ref="H46:M46">+H34</f>
        <v>11214.251279999999</v>
      </c>
      <c r="I46" s="1164">
        <f t="shared" si="26"/>
        <v>11214.256</v>
      </c>
      <c r="J46" s="507">
        <f t="shared" si="26"/>
        <v>0</v>
      </c>
      <c r="K46" s="508">
        <f t="shared" si="26"/>
        <v>0</v>
      </c>
      <c r="L46" s="507">
        <f t="shared" si="26"/>
        <v>11214.251279999999</v>
      </c>
      <c r="M46" s="509">
        <f t="shared" si="26"/>
        <v>11214.256</v>
      </c>
      <c r="N46" s="536"/>
    </row>
    <row r="47" spans="1:14" ht="12.75" customHeight="1">
      <c r="A47" s="1325" t="s">
        <v>60</v>
      </c>
      <c r="B47" s="1326"/>
      <c r="C47" s="1326"/>
      <c r="D47" s="1326"/>
      <c r="E47" s="1326"/>
      <c r="F47" s="1327"/>
      <c r="G47" s="540">
        <f t="shared" si="16"/>
        <v>41</v>
      </c>
      <c r="H47" s="1169">
        <f aca="true" t="shared" si="27" ref="H47:M47">+H48+H52</f>
        <v>320220.30205</v>
      </c>
      <c r="I47" s="1170">
        <f t="shared" si="27"/>
        <v>318786.92903</v>
      </c>
      <c r="J47" s="541">
        <f t="shared" si="27"/>
        <v>48.851</v>
      </c>
      <c r="K47" s="542">
        <f t="shared" si="27"/>
        <v>48.851</v>
      </c>
      <c r="L47" s="541">
        <f t="shared" si="27"/>
        <v>320269.15304999996</v>
      </c>
      <c r="M47" s="543">
        <f t="shared" si="27"/>
        <v>318835.78002999997</v>
      </c>
      <c r="N47" s="483"/>
    </row>
    <row r="48" spans="1:14" ht="12.75" customHeight="1">
      <c r="A48" s="497"/>
      <c r="B48" s="498"/>
      <c r="C48" s="530" t="s">
        <v>708</v>
      </c>
      <c r="D48" s="498" t="s">
        <v>61</v>
      </c>
      <c r="E48" s="498"/>
      <c r="F48" s="499"/>
      <c r="G48" s="500">
        <f t="shared" si="16"/>
        <v>42</v>
      </c>
      <c r="H48" s="1161">
        <f aca="true" t="shared" si="28" ref="H48:M48">+H49+H50+H51</f>
        <v>209585.97577</v>
      </c>
      <c r="I48" s="1162">
        <f t="shared" si="28"/>
        <v>209513.92177</v>
      </c>
      <c r="J48" s="501">
        <f t="shared" si="28"/>
        <v>48.851</v>
      </c>
      <c r="K48" s="502">
        <f t="shared" si="28"/>
        <v>48.851</v>
      </c>
      <c r="L48" s="501">
        <f t="shared" si="28"/>
        <v>209634.82676999999</v>
      </c>
      <c r="M48" s="503">
        <f t="shared" si="28"/>
        <v>209562.77276999998</v>
      </c>
      <c r="N48" s="531"/>
    </row>
    <row r="49" spans="1:14" ht="12.75" customHeight="1">
      <c r="A49" s="532"/>
      <c r="B49" s="516"/>
      <c r="C49" s="516"/>
      <c r="D49" s="533" t="s">
        <v>708</v>
      </c>
      <c r="E49" s="505" t="s">
        <v>62</v>
      </c>
      <c r="F49" s="535"/>
      <c r="G49" s="506">
        <f t="shared" si="16"/>
        <v>43</v>
      </c>
      <c r="H49" s="1163">
        <f aca="true" t="shared" si="29" ref="H49:M49">+H10+H20+H27</f>
        <v>1040.55369</v>
      </c>
      <c r="I49" s="1164">
        <f t="shared" si="29"/>
        <v>1040.55369</v>
      </c>
      <c r="J49" s="507">
        <f t="shared" si="29"/>
        <v>0</v>
      </c>
      <c r="K49" s="508">
        <f t="shared" si="29"/>
        <v>0</v>
      </c>
      <c r="L49" s="507">
        <f t="shared" si="29"/>
        <v>1040.55369</v>
      </c>
      <c r="M49" s="509">
        <f t="shared" si="29"/>
        <v>1040.55369</v>
      </c>
      <c r="N49" s="531"/>
    </row>
    <row r="50" spans="1:14" ht="12.75" customHeight="1">
      <c r="A50" s="532"/>
      <c r="B50" s="516"/>
      <c r="C50" s="516"/>
      <c r="D50" s="516"/>
      <c r="E50" s="505" t="s">
        <v>63</v>
      </c>
      <c r="F50" s="535"/>
      <c r="G50" s="506">
        <f t="shared" si="16"/>
        <v>44</v>
      </c>
      <c r="H50" s="1163">
        <f aca="true" t="shared" si="30" ref="H50:M50">+H13+H23+H30</f>
        <v>208545.42208</v>
      </c>
      <c r="I50" s="1164">
        <f t="shared" si="30"/>
        <v>208473.36808</v>
      </c>
      <c r="J50" s="507">
        <f t="shared" si="30"/>
        <v>48.851</v>
      </c>
      <c r="K50" s="508">
        <f t="shared" si="30"/>
        <v>48.851</v>
      </c>
      <c r="L50" s="507">
        <f t="shared" si="30"/>
        <v>208594.27307999998</v>
      </c>
      <c r="M50" s="509">
        <f t="shared" si="30"/>
        <v>208522.21907999998</v>
      </c>
      <c r="N50" s="531"/>
    </row>
    <row r="51" spans="1:14" ht="12.75" customHeight="1">
      <c r="A51" s="532"/>
      <c r="B51" s="516"/>
      <c r="C51" s="516"/>
      <c r="D51" s="533"/>
      <c r="E51" s="505" t="s">
        <v>64</v>
      </c>
      <c r="F51" s="535"/>
      <c r="G51" s="506">
        <f t="shared" si="16"/>
        <v>45</v>
      </c>
      <c r="H51" s="1163">
        <f aca="true" t="shared" si="31" ref="H51:M51">+H33</f>
        <v>0</v>
      </c>
      <c r="I51" s="1164">
        <f t="shared" si="31"/>
        <v>0</v>
      </c>
      <c r="J51" s="507">
        <f t="shared" si="31"/>
        <v>0</v>
      </c>
      <c r="K51" s="508">
        <f t="shared" si="31"/>
        <v>0</v>
      </c>
      <c r="L51" s="507">
        <f t="shared" si="31"/>
        <v>0</v>
      </c>
      <c r="M51" s="509">
        <f t="shared" si="31"/>
        <v>0</v>
      </c>
      <c r="N51" s="531"/>
    </row>
    <row r="52" spans="1:14" ht="12.75" customHeight="1">
      <c r="A52" s="497"/>
      <c r="B52" s="498"/>
      <c r="C52" s="537"/>
      <c r="D52" s="498" t="s">
        <v>65</v>
      </c>
      <c r="E52" s="498"/>
      <c r="F52" s="499"/>
      <c r="G52" s="500">
        <f t="shared" si="16"/>
        <v>46</v>
      </c>
      <c r="H52" s="1161">
        <f aca="true" t="shared" si="32" ref="H52:M52">+H53+H54+H55</f>
        <v>110634.32628</v>
      </c>
      <c r="I52" s="1162">
        <f t="shared" si="32"/>
        <v>109273.00725999998</v>
      </c>
      <c r="J52" s="501">
        <f t="shared" si="32"/>
        <v>0</v>
      </c>
      <c r="K52" s="502">
        <f t="shared" si="32"/>
        <v>0</v>
      </c>
      <c r="L52" s="501">
        <f t="shared" si="32"/>
        <v>110634.32628</v>
      </c>
      <c r="M52" s="503">
        <f t="shared" si="32"/>
        <v>109273.00725999998</v>
      </c>
      <c r="N52" s="536"/>
    </row>
    <row r="53" spans="1:14" ht="12.75" customHeight="1">
      <c r="A53" s="538"/>
      <c r="B53" s="505"/>
      <c r="C53" s="534"/>
      <c r="D53" s="533" t="s">
        <v>708</v>
      </c>
      <c r="E53" s="505" t="s">
        <v>66</v>
      </c>
      <c r="F53" s="539"/>
      <c r="G53" s="512">
        <f t="shared" si="16"/>
        <v>47</v>
      </c>
      <c r="H53" s="1163">
        <f aca="true" t="shared" si="33" ref="H53:M53">+H11+H21+H28</f>
        <v>0</v>
      </c>
      <c r="I53" s="1164">
        <f t="shared" si="33"/>
        <v>0</v>
      </c>
      <c r="J53" s="507">
        <f t="shared" si="33"/>
        <v>0</v>
      </c>
      <c r="K53" s="508">
        <f t="shared" si="33"/>
        <v>0</v>
      </c>
      <c r="L53" s="507">
        <f t="shared" si="33"/>
        <v>0</v>
      </c>
      <c r="M53" s="509">
        <f t="shared" si="33"/>
        <v>0</v>
      </c>
      <c r="N53" s="510"/>
    </row>
    <row r="54" spans="1:14" ht="12.75" customHeight="1">
      <c r="A54" s="538"/>
      <c r="B54" s="505"/>
      <c r="C54" s="534"/>
      <c r="D54" s="516"/>
      <c r="E54" s="505" t="s">
        <v>67</v>
      </c>
      <c r="F54" s="539"/>
      <c r="G54" s="512">
        <f t="shared" si="16"/>
        <v>48</v>
      </c>
      <c r="H54" s="1163">
        <f aca="true" t="shared" si="34" ref="H54:M54">+H17+H24+H31</f>
        <v>99420.075</v>
      </c>
      <c r="I54" s="1164">
        <f t="shared" si="34"/>
        <v>98058.75125999999</v>
      </c>
      <c r="J54" s="507">
        <f t="shared" si="34"/>
        <v>0</v>
      </c>
      <c r="K54" s="508">
        <f t="shared" si="34"/>
        <v>0</v>
      </c>
      <c r="L54" s="507">
        <f t="shared" si="34"/>
        <v>99420.075</v>
      </c>
      <c r="M54" s="509">
        <f t="shared" si="34"/>
        <v>98058.75125999999</v>
      </c>
      <c r="N54" s="510"/>
    </row>
    <row r="55" spans="1:14" ht="12.75" customHeight="1" thickBot="1">
      <c r="A55" s="544"/>
      <c r="B55" s="520"/>
      <c r="C55" s="520"/>
      <c r="D55" s="520"/>
      <c r="E55" s="545" t="s">
        <v>85</v>
      </c>
      <c r="F55" s="546"/>
      <c r="G55" s="547">
        <f t="shared" si="16"/>
        <v>49</v>
      </c>
      <c r="H55" s="1167">
        <f aca="true" t="shared" si="35" ref="H55:M55">+H34</f>
        <v>11214.251279999999</v>
      </c>
      <c r="I55" s="1168">
        <f t="shared" si="35"/>
        <v>11214.256</v>
      </c>
      <c r="J55" s="524">
        <f t="shared" si="35"/>
        <v>0</v>
      </c>
      <c r="K55" s="525">
        <f t="shared" si="35"/>
        <v>0</v>
      </c>
      <c r="L55" s="524">
        <f t="shared" si="35"/>
        <v>11214.251279999999</v>
      </c>
      <c r="M55" s="526">
        <f t="shared" si="35"/>
        <v>11214.256</v>
      </c>
      <c r="N55" s="536"/>
    </row>
    <row r="56" spans="1:13" ht="12.75">
      <c r="A56" s="473"/>
      <c r="B56" s="473"/>
      <c r="C56" s="473"/>
      <c r="D56" s="473"/>
      <c r="E56" s="473"/>
      <c r="F56" s="473"/>
      <c r="G56" s="475"/>
      <c r="H56" s="473"/>
      <c r="I56" s="473"/>
      <c r="J56" s="473"/>
      <c r="K56" s="473"/>
      <c r="L56" s="473"/>
      <c r="M56" s="473"/>
    </row>
    <row r="57" spans="1:13" ht="12.75">
      <c r="A57" s="473" t="s">
        <v>624</v>
      </c>
      <c r="B57" s="473"/>
      <c r="C57" s="473"/>
      <c r="D57" s="474"/>
      <c r="E57" s="474"/>
      <c r="F57" s="473"/>
      <c r="G57" s="475"/>
      <c r="H57" s="473"/>
      <c r="I57" s="473"/>
      <c r="J57" s="473"/>
      <c r="K57" s="473"/>
      <c r="L57" s="473"/>
      <c r="M57" s="473"/>
    </row>
    <row r="58" spans="1:14" ht="30.75" customHeight="1">
      <c r="A58" s="1319" t="s">
        <v>28</v>
      </c>
      <c r="B58" s="1319"/>
      <c r="C58" s="1319"/>
      <c r="D58" s="1319"/>
      <c r="E58" s="1319"/>
      <c r="F58" s="1319"/>
      <c r="G58" s="1319"/>
      <c r="H58" s="1319"/>
      <c r="I58" s="1319"/>
      <c r="J58" s="1319"/>
      <c r="K58" s="1319"/>
      <c r="L58" s="1319"/>
      <c r="M58" s="1319"/>
      <c r="N58" s="1319"/>
    </row>
    <row r="59" spans="1:14" ht="42.75" customHeight="1">
      <c r="A59" s="1319" t="s">
        <v>38</v>
      </c>
      <c r="B59" s="1319"/>
      <c r="C59" s="1319"/>
      <c r="D59" s="1319"/>
      <c r="E59" s="1319"/>
      <c r="F59" s="1319"/>
      <c r="G59" s="1319"/>
      <c r="H59" s="1319"/>
      <c r="I59" s="1319"/>
      <c r="J59" s="1319"/>
      <c r="K59" s="1319"/>
      <c r="L59" s="1319"/>
      <c r="M59" s="1319"/>
      <c r="N59" s="1319"/>
    </row>
    <row r="60" spans="1:14" ht="17.25" customHeight="1">
      <c r="A60" s="1319" t="s">
        <v>821</v>
      </c>
      <c r="B60" s="1319"/>
      <c r="C60" s="1319"/>
      <c r="D60" s="1319"/>
      <c r="E60" s="1319"/>
      <c r="F60" s="1319"/>
      <c r="G60" s="1319"/>
      <c r="H60" s="1319"/>
      <c r="I60" s="1319"/>
      <c r="J60" s="1319"/>
      <c r="K60" s="1319"/>
      <c r="L60" s="1319"/>
      <c r="M60" s="1319"/>
      <c r="N60" s="1319"/>
    </row>
    <row r="61" spans="1:13" ht="15.75" customHeight="1">
      <c r="A61" s="548" t="s">
        <v>822</v>
      </c>
      <c r="B61" s="473"/>
      <c r="C61" s="473"/>
      <c r="D61" s="473"/>
      <c r="E61" s="473"/>
      <c r="F61" s="473"/>
      <c r="G61" s="475"/>
      <c r="H61" s="473"/>
      <c r="I61" s="473"/>
      <c r="J61" s="473"/>
      <c r="K61" s="473"/>
      <c r="L61" s="473"/>
      <c r="M61" s="473"/>
    </row>
    <row r="62" spans="1:14" s="565" customFormat="1" ht="12.75">
      <c r="A62" s="566"/>
      <c r="B62" s="566"/>
      <c r="C62" s="566"/>
      <c r="D62" s="566"/>
      <c r="E62" s="566"/>
      <c r="F62" s="566"/>
      <c r="G62" s="567"/>
      <c r="H62" s="566"/>
      <c r="I62" s="566"/>
      <c r="J62" s="566"/>
      <c r="K62" s="566"/>
      <c r="L62" s="566"/>
      <c r="M62" s="566"/>
      <c r="N62" s="568"/>
    </row>
    <row r="63" spans="1:14" s="565" customFormat="1" ht="12.75">
      <c r="A63" s="566"/>
      <c r="B63" s="566"/>
      <c r="C63" s="566"/>
      <c r="D63" s="566"/>
      <c r="E63" s="566"/>
      <c r="F63" s="566"/>
      <c r="G63" s="567"/>
      <c r="H63" s="566"/>
      <c r="I63" s="566"/>
      <c r="J63" s="566"/>
      <c r="K63" s="566"/>
      <c r="L63" s="566"/>
      <c r="M63" s="566"/>
      <c r="N63" s="568"/>
    </row>
    <row r="64" spans="1:14" s="565" customFormat="1" ht="12.75">
      <c r="A64" s="566"/>
      <c r="B64" s="566"/>
      <c r="C64" s="566"/>
      <c r="D64" s="566"/>
      <c r="E64" s="566"/>
      <c r="F64" s="566"/>
      <c r="G64" s="567"/>
      <c r="H64" s="566"/>
      <c r="I64" s="566"/>
      <c r="J64" s="566"/>
      <c r="K64" s="566"/>
      <c r="L64" s="566"/>
      <c r="M64" s="566"/>
      <c r="N64" s="568"/>
    </row>
    <row r="65" spans="7:14" s="565" customFormat="1" ht="12.75">
      <c r="G65" s="569"/>
      <c r="N65" s="568"/>
    </row>
    <row r="66" spans="7:14" s="565" customFormat="1" ht="12.75">
      <c r="G66" s="569"/>
      <c r="N66" s="568"/>
    </row>
    <row r="67" spans="7:14" s="565" customFormat="1" ht="12.75">
      <c r="G67" s="569"/>
      <c r="N67" s="568"/>
    </row>
    <row r="68" spans="7:14" s="565" customFormat="1" ht="12.75">
      <c r="G68" s="569"/>
      <c r="N68" s="568"/>
    </row>
    <row r="69" spans="7:14" s="565" customFormat="1" ht="12.75">
      <c r="G69" s="569"/>
      <c r="N69" s="568"/>
    </row>
    <row r="70" spans="7:14" s="565" customFormat="1" ht="12.75">
      <c r="G70" s="569"/>
      <c r="N70" s="568"/>
    </row>
    <row r="71" spans="7:14" s="565" customFormat="1" ht="12.75">
      <c r="G71" s="569"/>
      <c r="N71" s="568"/>
    </row>
  </sheetData>
  <sheetProtection/>
  <mergeCells count="13">
    <mergeCell ref="A3:F5"/>
    <mergeCell ref="G3:G5"/>
    <mergeCell ref="H3:I3"/>
    <mergeCell ref="J3:K3"/>
    <mergeCell ref="L3:M3"/>
    <mergeCell ref="A6:F6"/>
    <mergeCell ref="A60:N60"/>
    <mergeCell ref="B7:F7"/>
    <mergeCell ref="B32:F32"/>
    <mergeCell ref="A36:F36"/>
    <mergeCell ref="A47:F47"/>
    <mergeCell ref="A58:N58"/>
    <mergeCell ref="A59:N59"/>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S61"/>
  <sheetViews>
    <sheetView zoomScale="89" zoomScaleNormal="89" zoomScalePageLayoutView="0" workbookViewId="0" topLeftCell="A1">
      <selection activeCell="V36" sqref="V36"/>
    </sheetView>
  </sheetViews>
  <sheetFormatPr defaultColWidth="10.57421875" defaultRowHeight="15"/>
  <cols>
    <col min="1" max="1" width="4.28125" style="938" customWidth="1"/>
    <col min="2" max="2" width="6.7109375" style="938" customWidth="1"/>
    <col min="3" max="3" width="49.421875" style="938" customWidth="1"/>
    <col min="4" max="9" width="12.8515625" style="938" customWidth="1"/>
    <col min="10" max="10" width="9.7109375" style="938" customWidth="1"/>
    <col min="11" max="11" width="10.00390625" style="938" customWidth="1"/>
    <col min="12" max="12" width="10.140625" style="938" customWidth="1"/>
    <col min="13" max="13" width="11.421875" style="938" customWidth="1"/>
    <col min="14" max="14" width="0.71875" style="938" customWidth="1"/>
    <col min="15" max="15" width="11.28125" style="938" customWidth="1"/>
    <col min="16" max="16" width="12.57421875" style="938" customWidth="1"/>
    <col min="17" max="249" width="9.140625" style="938" customWidth="1"/>
    <col min="250" max="250" width="59.7109375" style="938" customWidth="1"/>
    <col min="251" max="16384" width="10.57421875" style="938" customWidth="1"/>
  </cols>
  <sheetData>
    <row r="1" ht="23.25">
      <c r="A1" s="1039" t="s">
        <v>808</v>
      </c>
    </row>
    <row r="2" spans="1:3" ht="15.75">
      <c r="A2" s="167"/>
      <c r="C2" s="383" t="s">
        <v>113</v>
      </c>
    </row>
    <row r="3" ht="13.5" customHeight="1" thickBot="1">
      <c r="P3" s="177" t="s">
        <v>493</v>
      </c>
    </row>
    <row r="4" spans="1:16" ht="39" customHeight="1">
      <c r="A4" s="1356" t="s">
        <v>472</v>
      </c>
      <c r="B4" s="1359" t="s">
        <v>863</v>
      </c>
      <c r="C4" s="1360"/>
      <c r="D4" s="1365" t="s">
        <v>692</v>
      </c>
      <c r="E4" s="1366"/>
      <c r="F4" s="1366" t="s">
        <v>693</v>
      </c>
      <c r="G4" s="1366"/>
      <c r="H4" s="1366" t="s">
        <v>694</v>
      </c>
      <c r="I4" s="1366"/>
      <c r="J4" s="1367" t="s">
        <v>121</v>
      </c>
      <c r="K4" s="1368"/>
      <c r="L4" s="1369"/>
      <c r="M4" s="1348" t="s">
        <v>702</v>
      </c>
      <c r="N4" s="383"/>
      <c r="O4" s="1350" t="s">
        <v>119</v>
      </c>
      <c r="P4" s="1352" t="s">
        <v>695</v>
      </c>
    </row>
    <row r="5" spans="1:16" ht="13.5" customHeight="1">
      <c r="A5" s="1357"/>
      <c r="B5" s="1361"/>
      <c r="C5" s="1362"/>
      <c r="D5" s="168" t="s">
        <v>733</v>
      </c>
      <c r="E5" s="156" t="s">
        <v>734</v>
      </c>
      <c r="F5" s="164" t="s">
        <v>626</v>
      </c>
      <c r="G5" s="156" t="s">
        <v>631</v>
      </c>
      <c r="H5" s="164" t="s">
        <v>626</v>
      </c>
      <c r="I5" s="156" t="s">
        <v>631</v>
      </c>
      <c r="J5" s="169" t="s">
        <v>716</v>
      </c>
      <c r="K5" s="169" t="s">
        <v>717</v>
      </c>
      <c r="L5" s="169" t="s">
        <v>718</v>
      </c>
      <c r="M5" s="1349"/>
      <c r="N5" s="383"/>
      <c r="O5" s="1351"/>
      <c r="P5" s="1353"/>
    </row>
    <row r="6" spans="1:16" ht="15" customHeight="1" thickBot="1">
      <c r="A6" s="1358"/>
      <c r="B6" s="1363"/>
      <c r="C6" s="1364"/>
      <c r="D6" s="170" t="s">
        <v>552</v>
      </c>
      <c r="E6" s="157" t="s">
        <v>553</v>
      </c>
      <c r="F6" s="157" t="s">
        <v>554</v>
      </c>
      <c r="G6" s="157" t="s">
        <v>555</v>
      </c>
      <c r="H6" s="157" t="s">
        <v>628</v>
      </c>
      <c r="I6" s="157" t="s">
        <v>629</v>
      </c>
      <c r="J6" s="158" t="s">
        <v>558</v>
      </c>
      <c r="K6" s="171" t="s">
        <v>559</v>
      </c>
      <c r="L6" s="171" t="s">
        <v>560</v>
      </c>
      <c r="M6" s="159" t="s">
        <v>778</v>
      </c>
      <c r="N6" s="383"/>
      <c r="O6" s="165" t="s">
        <v>598</v>
      </c>
      <c r="P6" s="159" t="s">
        <v>719</v>
      </c>
    </row>
    <row r="7" spans="1:17" s="385" customFormat="1" ht="16.5" customHeight="1">
      <c r="A7" s="682">
        <f>+A6+1</f>
        <v>1</v>
      </c>
      <c r="B7" s="683" t="s">
        <v>630</v>
      </c>
      <c r="C7" s="684"/>
      <c r="D7" s="679">
        <f>+D8+D16</f>
        <v>207944.43208</v>
      </c>
      <c r="E7" s="550">
        <f aca="true" t="shared" si="0" ref="E7:M7">+E8+E16</f>
        <v>207872.37808</v>
      </c>
      <c r="F7" s="550">
        <f t="shared" si="0"/>
        <v>48.851</v>
      </c>
      <c r="G7" s="550">
        <f t="shared" si="0"/>
        <v>48.851</v>
      </c>
      <c r="H7" s="550">
        <f t="shared" si="0"/>
        <v>207993.28308</v>
      </c>
      <c r="I7" s="550">
        <f t="shared" si="0"/>
        <v>207921.22908</v>
      </c>
      <c r="J7" s="550">
        <f t="shared" si="0"/>
        <v>0</v>
      </c>
      <c r="K7" s="550">
        <f t="shared" si="0"/>
        <v>26737.92616</v>
      </c>
      <c r="L7" s="550">
        <f t="shared" si="0"/>
        <v>0</v>
      </c>
      <c r="M7" s="551">
        <f t="shared" si="0"/>
        <v>72.05400000000009</v>
      </c>
      <c r="N7" s="552"/>
      <c r="O7" s="553">
        <f>+O8+O16</f>
        <v>0</v>
      </c>
      <c r="P7" s="551">
        <f>+P8+P16</f>
        <v>207921.22908</v>
      </c>
      <c r="Q7" s="408"/>
    </row>
    <row r="8" spans="1:17" s="383" customFormat="1" ht="14.25" customHeight="1">
      <c r="A8" s="391">
        <f>+A7+1</f>
        <v>2</v>
      </c>
      <c r="B8" s="1354" t="s">
        <v>786</v>
      </c>
      <c r="C8" s="1355"/>
      <c r="D8" s="680">
        <f>SUM(D9:D15)</f>
        <v>204643.42308</v>
      </c>
      <c r="E8" s="554">
        <f>SUM(E9:E15)</f>
        <v>204643.42308</v>
      </c>
      <c r="F8" s="554">
        <f aca="true" t="shared" si="1" ref="F8:L8">SUM(F9:F15)</f>
        <v>48.851</v>
      </c>
      <c r="G8" s="554">
        <f t="shared" si="1"/>
        <v>48.851</v>
      </c>
      <c r="H8" s="554">
        <f t="shared" si="1"/>
        <v>204692.27408</v>
      </c>
      <c r="I8" s="554">
        <f t="shared" si="1"/>
        <v>204692.27408</v>
      </c>
      <c r="J8" s="554">
        <f t="shared" si="1"/>
        <v>0</v>
      </c>
      <c r="K8" s="554">
        <f t="shared" si="1"/>
        <v>26737.92616</v>
      </c>
      <c r="L8" s="554">
        <f t="shared" si="1"/>
        <v>0</v>
      </c>
      <c r="M8" s="555">
        <f>SUM(M9:M15)</f>
        <v>0</v>
      </c>
      <c r="N8" s="556"/>
      <c r="O8" s="557">
        <f>SUM(O9:O15)</f>
        <v>0</v>
      </c>
      <c r="P8" s="555">
        <f>SUM(P9:P15)</f>
        <v>204692.27408</v>
      </c>
      <c r="Q8" s="407"/>
    </row>
    <row r="9" spans="1:19" ht="12.75" customHeight="1">
      <c r="A9" s="168">
        <f>+A8+1</f>
        <v>3</v>
      </c>
      <c r="B9" s="172" t="s">
        <v>175</v>
      </c>
      <c r="C9" s="187" t="s">
        <v>851</v>
      </c>
      <c r="D9" s="681">
        <f>180074.08408</f>
        <v>180074.08408</v>
      </c>
      <c r="E9" s="449">
        <f>D9</f>
        <v>180074.08408</v>
      </c>
      <c r="F9" s="449">
        <v>48.851</v>
      </c>
      <c r="G9" s="449">
        <v>48.851</v>
      </c>
      <c r="H9" s="558">
        <f aca="true" t="shared" si="2" ref="H9:I35">+D9+F9</f>
        <v>180122.93508</v>
      </c>
      <c r="I9" s="558">
        <f t="shared" si="2"/>
        <v>180122.93508</v>
      </c>
      <c r="J9" s="449"/>
      <c r="K9" s="449">
        <v>26629.00982</v>
      </c>
      <c r="L9" s="449"/>
      <c r="M9" s="559">
        <f aca="true" t="shared" si="3" ref="M9:M35">+H9-I9</f>
        <v>0</v>
      </c>
      <c r="N9" s="188"/>
      <c r="O9" s="452"/>
      <c r="P9" s="559">
        <f aca="true" t="shared" si="4" ref="P9:P35">+I9+O9</f>
        <v>180122.93508</v>
      </c>
      <c r="Q9" s="367"/>
      <c r="R9" s="367"/>
      <c r="S9" s="367"/>
    </row>
    <row r="10" spans="1:16" ht="12.75" customHeight="1">
      <c r="A10" s="168">
        <f>A9+1</f>
        <v>4</v>
      </c>
      <c r="B10" s="172" t="s">
        <v>720</v>
      </c>
      <c r="C10" s="173" t="s">
        <v>721</v>
      </c>
      <c r="D10" s="681">
        <v>17035.2</v>
      </c>
      <c r="E10" s="449">
        <v>17035.2</v>
      </c>
      <c r="F10" s="449"/>
      <c r="G10" s="449"/>
      <c r="H10" s="558">
        <f t="shared" si="2"/>
        <v>17035.2</v>
      </c>
      <c r="I10" s="558">
        <f t="shared" si="2"/>
        <v>17035.2</v>
      </c>
      <c r="J10" s="449"/>
      <c r="K10" s="449"/>
      <c r="L10" s="449"/>
      <c r="M10" s="559">
        <f t="shared" si="3"/>
        <v>0</v>
      </c>
      <c r="N10" s="188"/>
      <c r="O10" s="452"/>
      <c r="P10" s="559">
        <f t="shared" si="4"/>
        <v>17035.2</v>
      </c>
    </row>
    <row r="11" spans="1:16" ht="12.75" customHeight="1">
      <c r="A11" s="168">
        <f aca="true" t="shared" si="5" ref="A11:A16">+A10+1</f>
        <v>5</v>
      </c>
      <c r="B11" s="186" t="s">
        <v>722</v>
      </c>
      <c r="C11" s="187" t="s">
        <v>723</v>
      </c>
      <c r="D11" s="681">
        <f>474.57+163.728+9.971</f>
        <v>648.269</v>
      </c>
      <c r="E11" s="449">
        <f>D11</f>
        <v>648.269</v>
      </c>
      <c r="F11" s="449"/>
      <c r="G11" s="449"/>
      <c r="H11" s="558">
        <f t="shared" si="2"/>
        <v>648.269</v>
      </c>
      <c r="I11" s="558">
        <f t="shared" si="2"/>
        <v>648.269</v>
      </c>
      <c r="J11" s="449"/>
      <c r="K11" s="449">
        <v>57.352</v>
      </c>
      <c r="L11" s="449"/>
      <c r="M11" s="559">
        <f t="shared" si="3"/>
        <v>0</v>
      </c>
      <c r="N11" s="188"/>
      <c r="O11" s="452"/>
      <c r="P11" s="559">
        <f t="shared" si="4"/>
        <v>648.269</v>
      </c>
    </row>
    <row r="12" spans="1:16" ht="13.5" customHeight="1">
      <c r="A12" s="168">
        <f t="shared" si="5"/>
        <v>6</v>
      </c>
      <c r="B12" s="172" t="s">
        <v>724</v>
      </c>
      <c r="C12" s="173" t="s">
        <v>725</v>
      </c>
      <c r="D12" s="681">
        <v>315.87</v>
      </c>
      <c r="E12" s="449">
        <v>315.87</v>
      </c>
      <c r="F12" s="449"/>
      <c r="G12" s="449"/>
      <c r="H12" s="558">
        <f t="shared" si="2"/>
        <v>315.87</v>
      </c>
      <c r="I12" s="558">
        <f t="shared" si="2"/>
        <v>315.87</v>
      </c>
      <c r="J12" s="449"/>
      <c r="K12" s="449"/>
      <c r="L12" s="449"/>
      <c r="M12" s="559">
        <f t="shared" si="3"/>
        <v>0</v>
      </c>
      <c r="N12" s="188"/>
      <c r="O12" s="452"/>
      <c r="P12" s="559">
        <f t="shared" si="4"/>
        <v>315.87</v>
      </c>
    </row>
    <row r="13" spans="1:16" ht="12.75" customHeight="1">
      <c r="A13" s="168">
        <f t="shared" si="5"/>
        <v>7</v>
      </c>
      <c r="B13" s="172" t="s">
        <v>730</v>
      </c>
      <c r="C13" s="173" t="s">
        <v>1019</v>
      </c>
      <c r="D13" s="681">
        <v>6570</v>
      </c>
      <c r="E13" s="449">
        <f>D13</f>
        <v>6570</v>
      </c>
      <c r="F13" s="449"/>
      <c r="G13" s="449"/>
      <c r="H13" s="558">
        <f t="shared" si="2"/>
        <v>6570</v>
      </c>
      <c r="I13" s="558">
        <f t="shared" si="2"/>
        <v>6570</v>
      </c>
      <c r="J13" s="449"/>
      <c r="K13" s="449">
        <v>51.56434</v>
      </c>
      <c r="L13" s="449"/>
      <c r="M13" s="559">
        <f t="shared" si="3"/>
        <v>0</v>
      </c>
      <c r="N13" s="188"/>
      <c r="O13" s="452"/>
      <c r="P13" s="559">
        <f t="shared" si="4"/>
        <v>6570</v>
      </c>
    </row>
    <row r="14" spans="1:16" ht="12.75" customHeight="1">
      <c r="A14" s="168">
        <f t="shared" si="5"/>
        <v>8</v>
      </c>
      <c r="B14" s="172" t="s">
        <v>726</v>
      </c>
      <c r="C14" s="174" t="s">
        <v>727</v>
      </c>
      <c r="D14" s="681">
        <v>0</v>
      </c>
      <c r="E14" s="449">
        <v>0</v>
      </c>
      <c r="F14" s="449"/>
      <c r="G14" s="449"/>
      <c r="H14" s="558">
        <f t="shared" si="2"/>
        <v>0</v>
      </c>
      <c r="I14" s="558">
        <f t="shared" si="2"/>
        <v>0</v>
      </c>
      <c r="J14" s="449"/>
      <c r="K14" s="449"/>
      <c r="L14" s="449"/>
      <c r="M14" s="559">
        <f t="shared" si="3"/>
        <v>0</v>
      </c>
      <c r="N14" s="188"/>
      <c r="O14" s="452"/>
      <c r="P14" s="559">
        <f t="shared" si="4"/>
        <v>0</v>
      </c>
    </row>
    <row r="15" spans="1:16" ht="12.75" customHeight="1">
      <c r="A15" s="168">
        <f t="shared" si="5"/>
        <v>9</v>
      </c>
      <c r="B15" s="175" t="s">
        <v>728</v>
      </c>
      <c r="C15" s="176" t="s">
        <v>729</v>
      </c>
      <c r="D15" s="681">
        <v>0</v>
      </c>
      <c r="E15" s="449">
        <v>0</v>
      </c>
      <c r="F15" s="449"/>
      <c r="G15" s="449"/>
      <c r="H15" s="558">
        <f>+D15+F15</f>
        <v>0</v>
      </c>
      <c r="I15" s="558">
        <f>+E15+G15</f>
        <v>0</v>
      </c>
      <c r="J15" s="449"/>
      <c r="K15" s="449"/>
      <c r="L15" s="449"/>
      <c r="M15" s="559">
        <f t="shared" si="3"/>
        <v>0</v>
      </c>
      <c r="N15" s="389"/>
      <c r="O15" s="452"/>
      <c r="P15" s="559">
        <f t="shared" si="4"/>
        <v>0</v>
      </c>
    </row>
    <row r="16" spans="1:16" s="383" customFormat="1" ht="12.75" customHeight="1">
      <c r="A16" s="391">
        <f t="shared" si="5"/>
        <v>10</v>
      </c>
      <c r="B16" s="1344" t="s">
        <v>787</v>
      </c>
      <c r="C16" s="1345"/>
      <c r="D16" s="680">
        <f>SUM(D17:D21)</f>
        <v>3301.009</v>
      </c>
      <c r="E16" s="554">
        <f aca="true" t="shared" si="6" ref="E16:M16">SUM(E17:E21)</f>
        <v>3228.955</v>
      </c>
      <c r="F16" s="554">
        <f t="shared" si="6"/>
        <v>0</v>
      </c>
      <c r="G16" s="554">
        <f t="shared" si="6"/>
        <v>0</v>
      </c>
      <c r="H16" s="554">
        <f t="shared" si="6"/>
        <v>3301.009</v>
      </c>
      <c r="I16" s="554">
        <f t="shared" si="6"/>
        <v>3228.955</v>
      </c>
      <c r="J16" s="554">
        <f t="shared" si="6"/>
        <v>0</v>
      </c>
      <c r="K16" s="554">
        <f t="shared" si="6"/>
        <v>0</v>
      </c>
      <c r="L16" s="554">
        <f t="shared" si="6"/>
        <v>0</v>
      </c>
      <c r="M16" s="555">
        <f t="shared" si="6"/>
        <v>72.05400000000009</v>
      </c>
      <c r="N16" s="386"/>
      <c r="O16" s="557">
        <f>SUM(O17:O21)</f>
        <v>0</v>
      </c>
      <c r="P16" s="555">
        <f>SUM(P17:P21)</f>
        <v>3228.955</v>
      </c>
    </row>
    <row r="17" spans="1:16" s="383" customFormat="1" ht="12.75" customHeight="1">
      <c r="A17" s="390">
        <f>A16+1</f>
        <v>11</v>
      </c>
      <c r="B17" s="186" t="s">
        <v>722</v>
      </c>
      <c r="C17" s="440" t="s">
        <v>723</v>
      </c>
      <c r="D17" s="681">
        <f>1212.966+730.055+1258.488+32+67.5</f>
        <v>3301.009</v>
      </c>
      <c r="E17" s="449">
        <f>D17-52.437-19.617</f>
        <v>3228.955</v>
      </c>
      <c r="F17" s="449"/>
      <c r="G17" s="449"/>
      <c r="H17" s="558">
        <f t="shared" si="2"/>
        <v>3301.009</v>
      </c>
      <c r="I17" s="558">
        <f t="shared" si="2"/>
        <v>3228.955</v>
      </c>
      <c r="J17" s="449"/>
      <c r="K17" s="449"/>
      <c r="L17" s="449"/>
      <c r="M17" s="559">
        <f t="shared" si="3"/>
        <v>72.05400000000009</v>
      </c>
      <c r="N17" s="188"/>
      <c r="O17" s="452"/>
      <c r="P17" s="559">
        <f t="shared" si="4"/>
        <v>3228.955</v>
      </c>
    </row>
    <row r="18" spans="1:16" ht="12.75" customHeight="1">
      <c r="A18" s="390">
        <f>A17+1</f>
        <v>12</v>
      </c>
      <c r="B18" s="172" t="s">
        <v>730</v>
      </c>
      <c r="C18" s="441" t="s">
        <v>1020</v>
      </c>
      <c r="D18" s="681"/>
      <c r="E18" s="449"/>
      <c r="F18" s="449"/>
      <c r="G18" s="449"/>
      <c r="H18" s="558">
        <f t="shared" si="2"/>
        <v>0</v>
      </c>
      <c r="I18" s="558">
        <f t="shared" si="2"/>
        <v>0</v>
      </c>
      <c r="J18" s="449"/>
      <c r="K18" s="449"/>
      <c r="L18" s="449"/>
      <c r="M18" s="559">
        <f t="shared" si="3"/>
        <v>0</v>
      </c>
      <c r="N18" s="188"/>
      <c r="O18" s="452"/>
      <c r="P18" s="559">
        <f t="shared" si="4"/>
        <v>0</v>
      </c>
    </row>
    <row r="19" spans="1:16" ht="12.75" customHeight="1">
      <c r="A19" s="390">
        <f>A18+1</f>
        <v>13</v>
      </c>
      <c r="B19" s="172" t="s">
        <v>731</v>
      </c>
      <c r="C19" s="441" t="s">
        <v>732</v>
      </c>
      <c r="D19" s="681"/>
      <c r="E19" s="449"/>
      <c r="F19" s="449"/>
      <c r="G19" s="449"/>
      <c r="H19" s="558">
        <f t="shared" si="2"/>
        <v>0</v>
      </c>
      <c r="I19" s="558">
        <f t="shared" si="2"/>
        <v>0</v>
      </c>
      <c r="J19" s="449"/>
      <c r="K19" s="449"/>
      <c r="L19" s="449"/>
      <c r="M19" s="559">
        <f t="shared" si="3"/>
        <v>0</v>
      </c>
      <c r="N19" s="188"/>
      <c r="O19" s="452"/>
      <c r="P19" s="559">
        <f t="shared" si="4"/>
        <v>0</v>
      </c>
    </row>
    <row r="20" spans="1:16" ht="12.75" customHeight="1">
      <c r="A20" s="390">
        <f>A19+1</f>
        <v>14</v>
      </c>
      <c r="B20" s="175" t="s">
        <v>823</v>
      </c>
      <c r="C20" s="441" t="s">
        <v>86</v>
      </c>
      <c r="D20" s="681"/>
      <c r="E20" s="449"/>
      <c r="F20" s="449"/>
      <c r="G20" s="449"/>
      <c r="H20" s="558">
        <f t="shared" si="2"/>
        <v>0</v>
      </c>
      <c r="I20" s="558">
        <f t="shared" si="2"/>
        <v>0</v>
      </c>
      <c r="J20" s="449"/>
      <c r="K20" s="449"/>
      <c r="L20" s="449"/>
      <c r="M20" s="559">
        <f t="shared" si="3"/>
        <v>0</v>
      </c>
      <c r="N20" s="188"/>
      <c r="O20" s="452"/>
      <c r="P20" s="559">
        <f t="shared" si="4"/>
        <v>0</v>
      </c>
    </row>
    <row r="21" spans="1:16" ht="12.75" customHeight="1">
      <c r="A21" s="390">
        <f>A20+1</f>
        <v>15</v>
      </c>
      <c r="B21" s="175"/>
      <c r="C21" s="441" t="s">
        <v>797</v>
      </c>
      <c r="D21" s="681"/>
      <c r="E21" s="449"/>
      <c r="F21" s="449"/>
      <c r="G21" s="449"/>
      <c r="H21" s="558">
        <f t="shared" si="2"/>
        <v>0</v>
      </c>
      <c r="I21" s="558">
        <f t="shared" si="2"/>
        <v>0</v>
      </c>
      <c r="J21" s="449"/>
      <c r="K21" s="449"/>
      <c r="L21" s="449"/>
      <c r="M21" s="559">
        <f t="shared" si="3"/>
        <v>0</v>
      </c>
      <c r="N21" s="188"/>
      <c r="O21" s="452"/>
      <c r="P21" s="559">
        <f t="shared" si="4"/>
        <v>0</v>
      </c>
    </row>
    <row r="22" spans="1:17" s="385" customFormat="1" ht="12.75" customHeight="1">
      <c r="A22" s="443">
        <f>+A21+1</f>
        <v>16</v>
      </c>
      <c r="B22" s="1344" t="s">
        <v>742</v>
      </c>
      <c r="C22" s="1345"/>
      <c r="D22" s="680">
        <f>SUM(D23:D32)</f>
        <v>600.99</v>
      </c>
      <c r="E22" s="554">
        <f aca="true" t="shared" si="7" ref="E22:M22">SUM(E23:E32)</f>
        <v>600.99</v>
      </c>
      <c r="F22" s="554">
        <f t="shared" si="7"/>
        <v>0</v>
      </c>
      <c r="G22" s="554">
        <f t="shared" si="7"/>
        <v>0</v>
      </c>
      <c r="H22" s="554">
        <f t="shared" si="7"/>
        <v>600.99</v>
      </c>
      <c r="I22" s="554">
        <f t="shared" si="7"/>
        <v>600.99</v>
      </c>
      <c r="J22" s="554">
        <f t="shared" si="7"/>
        <v>0</v>
      </c>
      <c r="K22" s="554">
        <f t="shared" si="7"/>
        <v>0</v>
      </c>
      <c r="L22" s="554">
        <f t="shared" si="7"/>
        <v>0</v>
      </c>
      <c r="M22" s="555">
        <f t="shared" si="7"/>
        <v>0</v>
      </c>
      <c r="N22" s="384"/>
      <c r="O22" s="557">
        <f>SUM(O23:O32)</f>
        <v>0</v>
      </c>
      <c r="P22" s="555">
        <f>SUM(P23:P32)</f>
        <v>600.99</v>
      </c>
      <c r="Q22" s="408"/>
    </row>
    <row r="23" spans="1:16" s="385" customFormat="1" ht="12.75" customHeight="1">
      <c r="A23" s="391">
        <f aca="true" t="shared" si="8" ref="A23:A35">A22+1</f>
        <v>17</v>
      </c>
      <c r="B23" s="405" t="s">
        <v>87</v>
      </c>
      <c r="C23" s="442"/>
      <c r="D23" s="681"/>
      <c r="E23" s="449"/>
      <c r="F23" s="449"/>
      <c r="G23" s="449"/>
      <c r="H23" s="558">
        <f t="shared" si="2"/>
        <v>0</v>
      </c>
      <c r="I23" s="558">
        <f t="shared" si="2"/>
        <v>0</v>
      </c>
      <c r="J23" s="449"/>
      <c r="K23" s="449"/>
      <c r="L23" s="449"/>
      <c r="M23" s="559">
        <f t="shared" si="3"/>
        <v>0</v>
      </c>
      <c r="N23" s="393"/>
      <c r="O23" s="452"/>
      <c r="P23" s="559">
        <f t="shared" si="4"/>
        <v>0</v>
      </c>
    </row>
    <row r="24" spans="1:16" s="385" customFormat="1" ht="12.75" customHeight="1">
      <c r="A24" s="391">
        <f t="shared" si="8"/>
        <v>18</v>
      </c>
      <c r="B24" s="405" t="s">
        <v>88</v>
      </c>
      <c r="C24" s="442"/>
      <c r="D24" s="681">
        <f>70+140</f>
        <v>210</v>
      </c>
      <c r="E24" s="449">
        <f>D24</f>
        <v>210</v>
      </c>
      <c r="F24" s="449"/>
      <c r="G24" s="449"/>
      <c r="H24" s="558">
        <f t="shared" si="2"/>
        <v>210</v>
      </c>
      <c r="I24" s="558">
        <f t="shared" si="2"/>
        <v>210</v>
      </c>
      <c r="J24" s="449"/>
      <c r="K24" s="449"/>
      <c r="L24" s="449"/>
      <c r="M24" s="559">
        <f t="shared" si="3"/>
        <v>0</v>
      </c>
      <c r="N24" s="393"/>
      <c r="O24" s="452"/>
      <c r="P24" s="559">
        <f t="shared" si="4"/>
        <v>210</v>
      </c>
    </row>
    <row r="25" spans="1:16" s="385" customFormat="1" ht="12.75" customHeight="1">
      <c r="A25" s="391">
        <f t="shared" si="8"/>
        <v>19</v>
      </c>
      <c r="B25" s="405" t="s">
        <v>794</v>
      </c>
      <c r="C25" s="442"/>
      <c r="D25" s="681"/>
      <c r="E25" s="449"/>
      <c r="F25" s="449"/>
      <c r="G25" s="449"/>
      <c r="H25" s="558">
        <f t="shared" si="2"/>
        <v>0</v>
      </c>
      <c r="I25" s="558">
        <f t="shared" si="2"/>
        <v>0</v>
      </c>
      <c r="J25" s="449"/>
      <c r="K25" s="449"/>
      <c r="L25" s="449"/>
      <c r="M25" s="559">
        <f t="shared" si="3"/>
        <v>0</v>
      </c>
      <c r="N25" s="393"/>
      <c r="O25" s="452"/>
      <c r="P25" s="559">
        <f t="shared" si="4"/>
        <v>0</v>
      </c>
    </row>
    <row r="26" spans="1:16" s="385" customFormat="1" ht="12.75" customHeight="1">
      <c r="A26" s="391">
        <f t="shared" si="8"/>
        <v>20</v>
      </c>
      <c r="B26" s="405" t="s">
        <v>824</v>
      </c>
      <c r="C26" s="442"/>
      <c r="D26" s="681"/>
      <c r="E26" s="449"/>
      <c r="F26" s="449"/>
      <c r="G26" s="449"/>
      <c r="H26" s="558">
        <f t="shared" si="2"/>
        <v>0</v>
      </c>
      <c r="I26" s="558">
        <f t="shared" si="2"/>
        <v>0</v>
      </c>
      <c r="J26" s="449"/>
      <c r="K26" s="449"/>
      <c r="L26" s="449"/>
      <c r="M26" s="559">
        <f t="shared" si="3"/>
        <v>0</v>
      </c>
      <c r="N26" s="393"/>
      <c r="O26" s="452"/>
      <c r="P26" s="559">
        <f t="shared" si="4"/>
        <v>0</v>
      </c>
    </row>
    <row r="27" spans="1:16" s="385" customFormat="1" ht="12.75" customHeight="1">
      <c r="A27" s="391">
        <f t="shared" si="8"/>
        <v>21</v>
      </c>
      <c r="B27" s="405" t="s">
        <v>89</v>
      </c>
      <c r="C27" s="442"/>
      <c r="D27" s="681">
        <v>390.99</v>
      </c>
      <c r="E27" s="449">
        <f>D27</f>
        <v>390.99</v>
      </c>
      <c r="F27" s="449"/>
      <c r="G27" s="449"/>
      <c r="H27" s="558">
        <f t="shared" si="2"/>
        <v>390.99</v>
      </c>
      <c r="I27" s="558">
        <f t="shared" si="2"/>
        <v>390.99</v>
      </c>
      <c r="J27" s="449"/>
      <c r="K27" s="449"/>
      <c r="L27" s="449"/>
      <c r="M27" s="559">
        <f t="shared" si="3"/>
        <v>0</v>
      </c>
      <c r="N27" s="393"/>
      <c r="O27" s="452"/>
      <c r="P27" s="559">
        <f t="shared" si="4"/>
        <v>390.99</v>
      </c>
    </row>
    <row r="28" spans="1:16" s="385" customFormat="1" ht="12.75" customHeight="1">
      <c r="A28" s="391">
        <f t="shared" si="8"/>
        <v>22</v>
      </c>
      <c r="B28" s="405" t="s">
        <v>90</v>
      </c>
      <c r="C28" s="442"/>
      <c r="D28" s="681"/>
      <c r="E28" s="449"/>
      <c r="F28" s="449"/>
      <c r="G28" s="449"/>
      <c r="H28" s="558">
        <f t="shared" si="2"/>
        <v>0</v>
      </c>
      <c r="I28" s="558">
        <f t="shared" si="2"/>
        <v>0</v>
      </c>
      <c r="J28" s="449"/>
      <c r="K28" s="449"/>
      <c r="L28" s="449"/>
      <c r="M28" s="559">
        <f t="shared" si="3"/>
        <v>0</v>
      </c>
      <c r="N28" s="393"/>
      <c r="O28" s="452"/>
      <c r="P28" s="559">
        <f t="shared" si="4"/>
        <v>0</v>
      </c>
    </row>
    <row r="29" spans="1:16" s="385" customFormat="1" ht="12.75" customHeight="1">
      <c r="A29" s="391">
        <f t="shared" si="8"/>
        <v>23</v>
      </c>
      <c r="B29" s="405" t="s">
        <v>91</v>
      </c>
      <c r="C29" s="442"/>
      <c r="D29" s="681"/>
      <c r="E29" s="449"/>
      <c r="F29" s="449"/>
      <c r="G29" s="449"/>
      <c r="H29" s="558">
        <f t="shared" si="2"/>
        <v>0</v>
      </c>
      <c r="I29" s="558">
        <f t="shared" si="2"/>
        <v>0</v>
      </c>
      <c r="J29" s="449"/>
      <c r="K29" s="449"/>
      <c r="L29" s="449"/>
      <c r="M29" s="559">
        <f t="shared" si="3"/>
        <v>0</v>
      </c>
      <c r="N29" s="393"/>
      <c r="O29" s="452"/>
      <c r="P29" s="559">
        <f t="shared" si="4"/>
        <v>0</v>
      </c>
    </row>
    <row r="30" spans="1:16" s="385" customFormat="1" ht="12.75" customHeight="1">
      <c r="A30" s="391">
        <f t="shared" si="8"/>
        <v>24</v>
      </c>
      <c r="B30" s="405" t="s">
        <v>825</v>
      </c>
      <c r="C30" s="442"/>
      <c r="D30" s="681"/>
      <c r="E30" s="449"/>
      <c r="F30" s="449"/>
      <c r="G30" s="449"/>
      <c r="H30" s="558">
        <f t="shared" si="2"/>
        <v>0</v>
      </c>
      <c r="I30" s="558">
        <f t="shared" si="2"/>
        <v>0</v>
      </c>
      <c r="J30" s="449"/>
      <c r="K30" s="449"/>
      <c r="L30" s="449"/>
      <c r="M30" s="559">
        <f t="shared" si="3"/>
        <v>0</v>
      </c>
      <c r="N30" s="393"/>
      <c r="O30" s="452"/>
      <c r="P30" s="559">
        <f t="shared" si="4"/>
        <v>0</v>
      </c>
    </row>
    <row r="31" spans="1:16" s="385" customFormat="1" ht="12.75" customHeight="1">
      <c r="A31" s="391">
        <f>A30+1</f>
        <v>25</v>
      </c>
      <c r="B31" s="405" t="s">
        <v>92</v>
      </c>
      <c r="C31" s="442"/>
      <c r="D31" s="681"/>
      <c r="E31" s="449"/>
      <c r="F31" s="449"/>
      <c r="G31" s="449"/>
      <c r="H31" s="558">
        <f t="shared" si="2"/>
        <v>0</v>
      </c>
      <c r="I31" s="558">
        <f t="shared" si="2"/>
        <v>0</v>
      </c>
      <c r="J31" s="449"/>
      <c r="K31" s="449"/>
      <c r="L31" s="449"/>
      <c r="M31" s="559">
        <f t="shared" si="3"/>
        <v>0</v>
      </c>
      <c r="N31" s="393"/>
      <c r="O31" s="452"/>
      <c r="P31" s="559">
        <f t="shared" si="4"/>
        <v>0</v>
      </c>
    </row>
    <row r="32" spans="1:16" s="385" customFormat="1" ht="12.75" customHeight="1">
      <c r="A32" s="391">
        <f t="shared" si="8"/>
        <v>26</v>
      </c>
      <c r="B32" s="405" t="s">
        <v>1021</v>
      </c>
      <c r="C32" s="392"/>
      <c r="D32" s="681"/>
      <c r="E32" s="449"/>
      <c r="F32" s="449"/>
      <c r="G32" s="449"/>
      <c r="H32" s="558">
        <f>+D32+F32</f>
        <v>0</v>
      </c>
      <c r="I32" s="558">
        <f>+E32+G32</f>
        <v>0</v>
      </c>
      <c r="J32" s="449"/>
      <c r="K32" s="449"/>
      <c r="L32" s="449"/>
      <c r="M32" s="559">
        <f t="shared" si="3"/>
        <v>0</v>
      </c>
      <c r="N32" s="393"/>
      <c r="O32" s="452"/>
      <c r="P32" s="559">
        <f t="shared" si="4"/>
        <v>0</v>
      </c>
    </row>
    <row r="33" spans="1:17" ht="12.75" customHeight="1">
      <c r="A33" s="443">
        <f t="shared" si="8"/>
        <v>27</v>
      </c>
      <c r="B33" s="1344" t="s">
        <v>740</v>
      </c>
      <c r="C33" s="1345"/>
      <c r="D33" s="680">
        <f>+D34+D35</f>
        <v>0</v>
      </c>
      <c r="E33" s="680">
        <f aca="true" t="shared" si="9" ref="E33:M33">+E34+E35</f>
        <v>0</v>
      </c>
      <c r="F33" s="680">
        <f t="shared" si="9"/>
        <v>0</v>
      </c>
      <c r="G33" s="680">
        <f t="shared" si="9"/>
        <v>0</v>
      </c>
      <c r="H33" s="680">
        <f t="shared" si="9"/>
        <v>0</v>
      </c>
      <c r="I33" s="680">
        <f t="shared" si="9"/>
        <v>0</v>
      </c>
      <c r="J33" s="680">
        <f t="shared" si="9"/>
        <v>0</v>
      </c>
      <c r="K33" s="680">
        <f t="shared" si="9"/>
        <v>0</v>
      </c>
      <c r="L33" s="680">
        <f t="shared" si="9"/>
        <v>0</v>
      </c>
      <c r="M33" s="680">
        <f t="shared" si="9"/>
        <v>0</v>
      </c>
      <c r="N33" s="384"/>
      <c r="O33" s="557">
        <f>+O34+O35</f>
        <v>0</v>
      </c>
      <c r="P33" s="991">
        <f>+P34+P35</f>
        <v>0</v>
      </c>
      <c r="Q33" s="678"/>
    </row>
    <row r="34" spans="1:17" ht="12.75" customHeight="1">
      <c r="A34" s="391">
        <f t="shared" si="8"/>
        <v>28</v>
      </c>
      <c r="B34" s="1346" t="s">
        <v>826</v>
      </c>
      <c r="C34" s="1347"/>
      <c r="D34" s="681"/>
      <c r="E34" s="449"/>
      <c r="F34" s="449"/>
      <c r="G34" s="449"/>
      <c r="H34" s="558">
        <f t="shared" si="2"/>
        <v>0</v>
      </c>
      <c r="I34" s="558">
        <f t="shared" si="2"/>
        <v>0</v>
      </c>
      <c r="J34" s="449"/>
      <c r="K34" s="449"/>
      <c r="L34" s="449"/>
      <c r="M34" s="559">
        <f t="shared" si="3"/>
        <v>0</v>
      </c>
      <c r="N34" s="394"/>
      <c r="O34" s="452"/>
      <c r="P34" s="559">
        <f t="shared" si="4"/>
        <v>0</v>
      </c>
      <c r="Q34" s="678"/>
    </row>
    <row r="35" spans="1:16" ht="12.75" customHeight="1">
      <c r="A35" s="391">
        <f t="shared" si="8"/>
        <v>29</v>
      </c>
      <c r="B35" s="1346" t="s">
        <v>827</v>
      </c>
      <c r="C35" s="1347"/>
      <c r="D35" s="681"/>
      <c r="E35" s="449"/>
      <c r="F35" s="449"/>
      <c r="G35" s="449"/>
      <c r="H35" s="558">
        <f t="shared" si="2"/>
        <v>0</v>
      </c>
      <c r="I35" s="558">
        <f t="shared" si="2"/>
        <v>0</v>
      </c>
      <c r="J35" s="449"/>
      <c r="K35" s="449"/>
      <c r="L35" s="449"/>
      <c r="M35" s="559">
        <f t="shared" si="3"/>
        <v>0</v>
      </c>
      <c r="N35" s="394"/>
      <c r="O35" s="452"/>
      <c r="P35" s="559">
        <f t="shared" si="4"/>
        <v>0</v>
      </c>
    </row>
    <row r="36" spans="1:16" ht="12.75" customHeight="1">
      <c r="A36" s="443">
        <f>A35+1</f>
        <v>30</v>
      </c>
      <c r="B36" s="1344" t="s">
        <v>751</v>
      </c>
      <c r="C36" s="1345"/>
      <c r="D36" s="680">
        <f>SUM(D37,D44)</f>
        <v>0</v>
      </c>
      <c r="E36" s="554">
        <f aca="true" t="shared" si="10" ref="E36:M36">SUM(E37,E44)</f>
        <v>0</v>
      </c>
      <c r="F36" s="554">
        <f t="shared" si="10"/>
        <v>0</v>
      </c>
      <c r="G36" s="554">
        <f t="shared" si="10"/>
        <v>0</v>
      </c>
      <c r="H36" s="554">
        <f t="shared" si="10"/>
        <v>0</v>
      </c>
      <c r="I36" s="554">
        <f t="shared" si="10"/>
        <v>0</v>
      </c>
      <c r="J36" s="554">
        <f t="shared" si="10"/>
        <v>0</v>
      </c>
      <c r="K36" s="554">
        <f t="shared" si="10"/>
        <v>0</v>
      </c>
      <c r="L36" s="554">
        <f t="shared" si="10"/>
        <v>0</v>
      </c>
      <c r="M36" s="555">
        <f t="shared" si="10"/>
        <v>0</v>
      </c>
      <c r="N36" s="384"/>
      <c r="O36" s="557">
        <f>SUM(O37,O44)</f>
        <v>0</v>
      </c>
      <c r="P36" s="555">
        <f>SUM(P37,P44)</f>
        <v>0</v>
      </c>
    </row>
    <row r="37" spans="1:16" ht="12.75" customHeight="1">
      <c r="A37" s="391">
        <f aca="true" t="shared" si="11" ref="A37:A47">+A36+1</f>
        <v>31</v>
      </c>
      <c r="B37" s="1065" t="s">
        <v>828</v>
      </c>
      <c r="C37" s="1066"/>
      <c r="D37" s="680">
        <f aca="true" t="shared" si="12" ref="D37:M37">+D38+D39+D40+D41</f>
        <v>0</v>
      </c>
      <c r="E37" s="680">
        <f t="shared" si="12"/>
        <v>0</v>
      </c>
      <c r="F37" s="680">
        <f t="shared" si="12"/>
        <v>0</v>
      </c>
      <c r="G37" s="680">
        <f t="shared" si="12"/>
        <v>0</v>
      </c>
      <c r="H37" s="680">
        <f t="shared" si="12"/>
        <v>0</v>
      </c>
      <c r="I37" s="680">
        <f t="shared" si="12"/>
        <v>0</v>
      </c>
      <c r="J37" s="680">
        <f t="shared" si="12"/>
        <v>0</v>
      </c>
      <c r="K37" s="680">
        <f t="shared" si="12"/>
        <v>0</v>
      </c>
      <c r="L37" s="680">
        <f t="shared" si="12"/>
        <v>0</v>
      </c>
      <c r="M37" s="680">
        <f t="shared" si="12"/>
        <v>0</v>
      </c>
      <c r="N37" s="384"/>
      <c r="O37" s="557">
        <f>+O38+O39+O40+O41</f>
        <v>0</v>
      </c>
      <c r="P37" s="991">
        <f>+P38+P39+P40+P41</f>
        <v>0</v>
      </c>
    </row>
    <row r="38" spans="1:16" s="367" customFormat="1" ht="12.75" customHeight="1">
      <c r="A38" s="391">
        <f t="shared" si="11"/>
        <v>32</v>
      </c>
      <c r="B38" s="405"/>
      <c r="C38" s="392"/>
      <c r="D38" s="681"/>
      <c r="E38" s="449"/>
      <c r="F38" s="449"/>
      <c r="G38" s="449"/>
      <c r="H38" s="558">
        <f aca="true" t="shared" si="13" ref="H38:I43">+D38+F38</f>
        <v>0</v>
      </c>
      <c r="I38" s="558">
        <f t="shared" si="13"/>
        <v>0</v>
      </c>
      <c r="J38" s="449"/>
      <c r="K38" s="449"/>
      <c r="L38" s="449"/>
      <c r="M38" s="559">
        <f aca="true" t="shared" si="14" ref="M38:M43">+H38-I38</f>
        <v>0</v>
      </c>
      <c r="N38" s="393"/>
      <c r="O38" s="452"/>
      <c r="P38" s="559">
        <f aca="true" t="shared" si="15" ref="P38:P43">+I38+O38</f>
        <v>0</v>
      </c>
    </row>
    <row r="39" spans="1:16" s="367" customFormat="1" ht="12.75" customHeight="1">
      <c r="A39" s="397">
        <f t="shared" si="11"/>
        <v>33</v>
      </c>
      <c r="B39" s="675"/>
      <c r="C39" s="677"/>
      <c r="D39" s="681"/>
      <c r="E39" s="449"/>
      <c r="F39" s="449"/>
      <c r="G39" s="449"/>
      <c r="H39" s="558">
        <f t="shared" si="13"/>
        <v>0</v>
      </c>
      <c r="I39" s="558">
        <f t="shared" si="13"/>
        <v>0</v>
      </c>
      <c r="J39" s="449"/>
      <c r="K39" s="449"/>
      <c r="L39" s="449"/>
      <c r="M39" s="559">
        <f t="shared" si="14"/>
        <v>0</v>
      </c>
      <c r="N39" s="393"/>
      <c r="O39" s="452"/>
      <c r="P39" s="559">
        <f t="shared" si="15"/>
        <v>0</v>
      </c>
    </row>
    <row r="40" spans="1:16" s="367" customFormat="1" ht="12.75" customHeight="1">
      <c r="A40" s="397">
        <f>A39+1</f>
        <v>34</v>
      </c>
      <c r="B40" s="675"/>
      <c r="C40" s="677"/>
      <c r="D40" s="681"/>
      <c r="E40" s="449"/>
      <c r="F40" s="449"/>
      <c r="G40" s="449"/>
      <c r="H40" s="558">
        <f t="shared" si="13"/>
        <v>0</v>
      </c>
      <c r="I40" s="558">
        <f t="shared" si="13"/>
        <v>0</v>
      </c>
      <c r="J40" s="449"/>
      <c r="K40" s="449"/>
      <c r="L40" s="449"/>
      <c r="M40" s="559">
        <f t="shared" si="14"/>
        <v>0</v>
      </c>
      <c r="N40" s="393"/>
      <c r="O40" s="452"/>
      <c r="P40" s="559">
        <f t="shared" si="15"/>
        <v>0</v>
      </c>
    </row>
    <row r="41" spans="1:16" s="367" customFormat="1" ht="12.75" customHeight="1">
      <c r="A41" s="397">
        <f>A40+1</f>
        <v>35</v>
      </c>
      <c r="B41" s="675"/>
      <c r="C41" s="677"/>
      <c r="D41" s="681"/>
      <c r="E41" s="449"/>
      <c r="F41" s="449"/>
      <c r="G41" s="449"/>
      <c r="H41" s="558">
        <f t="shared" si="13"/>
        <v>0</v>
      </c>
      <c r="I41" s="558">
        <f t="shared" si="13"/>
        <v>0</v>
      </c>
      <c r="J41" s="449"/>
      <c r="K41" s="449"/>
      <c r="L41" s="449"/>
      <c r="M41" s="559">
        <f t="shared" si="14"/>
        <v>0</v>
      </c>
      <c r="N41" s="393"/>
      <c r="O41" s="452"/>
      <c r="P41" s="559">
        <f t="shared" si="15"/>
        <v>0</v>
      </c>
    </row>
    <row r="42" spans="1:16" s="367" customFormat="1" ht="12.75" customHeight="1" hidden="1">
      <c r="A42" s="397">
        <f t="shared" si="11"/>
        <v>36</v>
      </c>
      <c r="B42" s="457"/>
      <c r="C42" s="458"/>
      <c r="D42" s="681"/>
      <c r="E42" s="449"/>
      <c r="F42" s="449"/>
      <c r="G42" s="449"/>
      <c r="H42" s="558">
        <f t="shared" si="13"/>
        <v>0</v>
      </c>
      <c r="I42" s="558">
        <f t="shared" si="13"/>
        <v>0</v>
      </c>
      <c r="J42" s="449"/>
      <c r="K42" s="449"/>
      <c r="L42" s="449"/>
      <c r="M42" s="559">
        <f t="shared" si="14"/>
        <v>0</v>
      </c>
      <c r="N42" s="393"/>
      <c r="O42" s="452"/>
      <c r="P42" s="559">
        <f t="shared" si="15"/>
        <v>0</v>
      </c>
    </row>
    <row r="43" spans="1:16" s="367" customFormat="1" ht="12.75" customHeight="1" hidden="1">
      <c r="A43" s="397">
        <f t="shared" si="11"/>
        <v>37</v>
      </c>
      <c r="B43" s="457"/>
      <c r="C43" s="458"/>
      <c r="D43" s="681"/>
      <c r="E43" s="449"/>
      <c r="F43" s="449"/>
      <c r="G43" s="449"/>
      <c r="H43" s="558">
        <f t="shared" si="13"/>
        <v>0</v>
      </c>
      <c r="I43" s="558">
        <f t="shared" si="13"/>
        <v>0</v>
      </c>
      <c r="J43" s="449"/>
      <c r="K43" s="449"/>
      <c r="L43" s="449"/>
      <c r="M43" s="559">
        <f t="shared" si="14"/>
        <v>0</v>
      </c>
      <c r="N43" s="393"/>
      <c r="O43" s="452"/>
      <c r="P43" s="559">
        <f t="shared" si="15"/>
        <v>0</v>
      </c>
    </row>
    <row r="44" spans="1:16" ht="12.75" customHeight="1">
      <c r="A44" s="391">
        <f>A41+1</f>
        <v>36</v>
      </c>
      <c r="B44" s="1067" t="s">
        <v>829</v>
      </c>
      <c r="C44" s="1066"/>
      <c r="D44" s="680">
        <f aca="true" t="shared" si="16" ref="D44:M44">D48+D49</f>
        <v>0</v>
      </c>
      <c r="E44" s="680">
        <f t="shared" si="16"/>
        <v>0</v>
      </c>
      <c r="F44" s="680">
        <f t="shared" si="16"/>
        <v>0</v>
      </c>
      <c r="G44" s="680">
        <f t="shared" si="16"/>
        <v>0</v>
      </c>
      <c r="H44" s="680">
        <f t="shared" si="16"/>
        <v>0</v>
      </c>
      <c r="I44" s="680">
        <f t="shared" si="16"/>
        <v>0</v>
      </c>
      <c r="J44" s="680">
        <f t="shared" si="16"/>
        <v>0</v>
      </c>
      <c r="K44" s="680">
        <f t="shared" si="16"/>
        <v>0</v>
      </c>
      <c r="L44" s="680">
        <f t="shared" si="16"/>
        <v>0</v>
      </c>
      <c r="M44" s="680">
        <f t="shared" si="16"/>
        <v>0</v>
      </c>
      <c r="N44" s="386"/>
      <c r="O44" s="557">
        <f>O48+O49</f>
        <v>0</v>
      </c>
      <c r="P44" s="991">
        <f>P48+P49</f>
        <v>0</v>
      </c>
    </row>
    <row r="45" spans="1:16" s="367" customFormat="1" ht="12.75" customHeight="1" hidden="1">
      <c r="A45" s="397">
        <f t="shared" si="11"/>
        <v>37</v>
      </c>
      <c r="B45" s="457"/>
      <c r="C45" s="458"/>
      <c r="D45" s="681"/>
      <c r="E45" s="449"/>
      <c r="F45" s="449"/>
      <c r="G45" s="449"/>
      <c r="H45" s="558">
        <f aca="true" t="shared" si="17" ref="H45:I49">+D45+F45</f>
        <v>0</v>
      </c>
      <c r="I45" s="558">
        <f t="shared" si="17"/>
        <v>0</v>
      </c>
      <c r="J45" s="449"/>
      <c r="K45" s="449"/>
      <c r="L45" s="449"/>
      <c r="M45" s="559">
        <f>+H45-I45</f>
        <v>0</v>
      </c>
      <c r="N45" s="393"/>
      <c r="O45" s="452"/>
      <c r="P45" s="559">
        <f>+I45+O45</f>
        <v>0</v>
      </c>
    </row>
    <row r="46" spans="1:16" s="367" customFormat="1" ht="12.75" customHeight="1" hidden="1">
      <c r="A46" s="397">
        <f t="shared" si="11"/>
        <v>38</v>
      </c>
      <c r="B46" s="457"/>
      <c r="C46" s="458"/>
      <c r="D46" s="681"/>
      <c r="E46" s="449"/>
      <c r="F46" s="449"/>
      <c r="G46" s="449"/>
      <c r="H46" s="558">
        <f t="shared" si="17"/>
        <v>0</v>
      </c>
      <c r="I46" s="558">
        <f t="shared" si="17"/>
        <v>0</v>
      </c>
      <c r="J46" s="449"/>
      <c r="K46" s="449"/>
      <c r="L46" s="449"/>
      <c r="M46" s="559">
        <f>+H46-I46</f>
        <v>0</v>
      </c>
      <c r="N46" s="393"/>
      <c r="O46" s="452"/>
      <c r="P46" s="559">
        <f>+I46+O46</f>
        <v>0</v>
      </c>
    </row>
    <row r="47" spans="1:16" s="367" customFormat="1" ht="12.75" customHeight="1" hidden="1" thickBot="1">
      <c r="A47" s="397">
        <f t="shared" si="11"/>
        <v>39</v>
      </c>
      <c r="B47" s="1171"/>
      <c r="C47" s="1172"/>
      <c r="D47" s="681"/>
      <c r="E47" s="449"/>
      <c r="F47" s="449"/>
      <c r="G47" s="449"/>
      <c r="H47" s="558">
        <f t="shared" si="17"/>
        <v>0</v>
      </c>
      <c r="I47" s="558">
        <f t="shared" si="17"/>
        <v>0</v>
      </c>
      <c r="J47" s="449"/>
      <c r="K47" s="449"/>
      <c r="L47" s="449"/>
      <c r="M47" s="559">
        <f>+H47-I47</f>
        <v>0</v>
      </c>
      <c r="N47" s="393"/>
      <c r="O47" s="452"/>
      <c r="P47" s="559">
        <f>+I47+O47</f>
        <v>0</v>
      </c>
    </row>
    <row r="48" spans="1:16" s="367" customFormat="1" ht="12.75" customHeight="1">
      <c r="A48" s="391">
        <f>A44+1</f>
        <v>37</v>
      </c>
      <c r="B48" s="1173"/>
      <c r="C48" s="458"/>
      <c r="D48" s="800"/>
      <c r="E48" s="801"/>
      <c r="F48" s="801"/>
      <c r="G48" s="801"/>
      <c r="H48" s="558">
        <f t="shared" si="17"/>
        <v>0</v>
      </c>
      <c r="I48" s="558">
        <f t="shared" si="17"/>
        <v>0</v>
      </c>
      <c r="J48" s="801"/>
      <c r="K48" s="801"/>
      <c r="L48" s="801"/>
      <c r="M48" s="559">
        <f>+H48-I48</f>
        <v>0</v>
      </c>
      <c r="N48" s="802"/>
      <c r="O48" s="800"/>
      <c r="P48" s="559">
        <f>+I48+O48</f>
        <v>0</v>
      </c>
    </row>
    <row r="49" spans="1:16" s="367" customFormat="1" ht="12.75" customHeight="1" thickBot="1">
      <c r="A49" s="803">
        <f>A48+1</f>
        <v>38</v>
      </c>
      <c r="B49" s="804"/>
      <c r="C49" s="685"/>
      <c r="D49" s="712"/>
      <c r="E49" s="462"/>
      <c r="F49" s="462"/>
      <c r="G49" s="462"/>
      <c r="H49" s="558">
        <f t="shared" si="17"/>
        <v>0</v>
      </c>
      <c r="I49" s="558">
        <f t="shared" si="17"/>
        <v>0</v>
      </c>
      <c r="J49" s="462"/>
      <c r="K49" s="462"/>
      <c r="L49" s="462"/>
      <c r="M49" s="559">
        <f>+H49-I49</f>
        <v>0</v>
      </c>
      <c r="N49" s="805"/>
      <c r="O49" s="712"/>
      <c r="P49" s="559">
        <f>+I49+O49</f>
        <v>0</v>
      </c>
    </row>
    <row r="50" spans="1:17" s="178" customFormat="1" ht="13.5" customHeight="1" thickBot="1">
      <c r="A50" s="1174">
        <f>A49+1</f>
        <v>39</v>
      </c>
      <c r="B50" s="1175" t="s">
        <v>700</v>
      </c>
      <c r="C50" s="1176"/>
      <c r="D50" s="1177">
        <f aca="true" t="shared" si="18" ref="D50:M50">+D7+D22+D33+D36</f>
        <v>208545.42208</v>
      </c>
      <c r="E50" s="1177">
        <f t="shared" si="18"/>
        <v>208473.36808</v>
      </c>
      <c r="F50" s="1177">
        <f t="shared" si="18"/>
        <v>48.851</v>
      </c>
      <c r="G50" s="1177">
        <f t="shared" si="18"/>
        <v>48.851</v>
      </c>
      <c r="H50" s="1177">
        <f t="shared" si="18"/>
        <v>208594.27307999998</v>
      </c>
      <c r="I50" s="1177">
        <f t="shared" si="18"/>
        <v>208522.21907999998</v>
      </c>
      <c r="J50" s="1177">
        <f t="shared" si="18"/>
        <v>0</v>
      </c>
      <c r="K50" s="1177">
        <f t="shared" si="18"/>
        <v>26737.92616</v>
      </c>
      <c r="L50" s="1177">
        <f t="shared" si="18"/>
        <v>0</v>
      </c>
      <c r="M50" s="1178">
        <f t="shared" si="18"/>
        <v>72.05400000000009</v>
      </c>
      <c r="N50" s="1179"/>
      <c r="O50" s="1180">
        <f>+O7+O22+O33+O36</f>
        <v>0</v>
      </c>
      <c r="P50" s="1178">
        <f>+P7+P22+P33+P36</f>
        <v>208522.21907999998</v>
      </c>
      <c r="Q50" s="182"/>
    </row>
    <row r="51" spans="1:16" s="182" customFormat="1" ht="13.5" customHeight="1">
      <c r="A51" s="398"/>
      <c r="B51" s="184"/>
      <c r="C51" s="185"/>
      <c r="D51" s="179"/>
      <c r="E51" s="179"/>
      <c r="F51" s="179"/>
      <c r="G51" s="179"/>
      <c r="H51" s="179"/>
      <c r="I51" s="179"/>
      <c r="J51" s="179"/>
      <c r="K51" s="179"/>
      <c r="L51" s="179"/>
      <c r="M51" s="179"/>
      <c r="O51" s="179"/>
      <c r="P51" s="179"/>
    </row>
    <row r="52" ht="22.5" customHeight="1">
      <c r="A52" s="383" t="s">
        <v>624</v>
      </c>
    </row>
    <row r="53" spans="1:16" ht="57" customHeight="1">
      <c r="A53" s="1343" t="s">
        <v>95</v>
      </c>
      <c r="B53" s="1343"/>
      <c r="C53" s="1343"/>
      <c r="D53" s="1343"/>
      <c r="E53" s="1343"/>
      <c r="F53" s="1343"/>
      <c r="G53" s="1343"/>
      <c r="H53" s="1343"/>
      <c r="I53" s="1343"/>
      <c r="J53" s="1343"/>
      <c r="K53" s="1343"/>
      <c r="L53" s="1343"/>
      <c r="M53" s="1343"/>
      <c r="N53" s="1343"/>
      <c r="O53" s="1343"/>
      <c r="P53" s="1343"/>
    </row>
    <row r="54" spans="1:16" ht="18" customHeight="1">
      <c r="A54" s="1343" t="s">
        <v>115</v>
      </c>
      <c r="B54" s="1343"/>
      <c r="C54" s="1343"/>
      <c r="D54" s="1343"/>
      <c r="E54" s="1343"/>
      <c r="F54" s="1343"/>
      <c r="G54" s="1343"/>
      <c r="H54" s="1343"/>
      <c r="I54" s="1343"/>
      <c r="J54" s="1343"/>
      <c r="K54" s="1343"/>
      <c r="L54" s="1343"/>
      <c r="M54" s="1343"/>
      <c r="N54" s="1343"/>
      <c r="O54" s="1343"/>
      <c r="P54" s="1343"/>
    </row>
    <row r="55" spans="1:16" ht="33.75" customHeight="1">
      <c r="A55" s="1343" t="s">
        <v>780</v>
      </c>
      <c r="B55" s="1343"/>
      <c r="C55" s="1343"/>
      <c r="D55" s="1343"/>
      <c r="E55" s="1343"/>
      <c r="F55" s="1343"/>
      <c r="G55" s="1343"/>
      <c r="H55" s="1343"/>
      <c r="I55" s="1343"/>
      <c r="J55" s="1343"/>
      <c r="K55" s="1343"/>
      <c r="L55" s="1343"/>
      <c r="M55" s="1343"/>
      <c r="N55" s="1343"/>
      <c r="O55" s="1343"/>
      <c r="P55" s="1343"/>
    </row>
    <row r="56" spans="1:16" ht="33.75" customHeight="1">
      <c r="A56" s="1343" t="s">
        <v>118</v>
      </c>
      <c r="B56" s="1343"/>
      <c r="C56" s="1343"/>
      <c r="D56" s="1343"/>
      <c r="E56" s="1343"/>
      <c r="F56" s="1343"/>
      <c r="G56" s="1343"/>
      <c r="H56" s="1343"/>
      <c r="I56" s="1343"/>
      <c r="J56" s="1343"/>
      <c r="K56" s="1343"/>
      <c r="L56" s="1343"/>
      <c r="M56" s="1343"/>
      <c r="N56" s="1343"/>
      <c r="O56" s="1343"/>
      <c r="P56" s="1343"/>
    </row>
    <row r="57" spans="1:16" ht="19.5" customHeight="1">
      <c r="A57" s="1343" t="s">
        <v>120</v>
      </c>
      <c r="B57" s="1343"/>
      <c r="C57" s="1343"/>
      <c r="D57" s="1343"/>
      <c r="E57" s="1343"/>
      <c r="F57" s="1343"/>
      <c r="G57" s="1343"/>
      <c r="H57" s="1343"/>
      <c r="I57" s="1343"/>
      <c r="J57" s="1343"/>
      <c r="K57" s="1343"/>
      <c r="L57" s="1343"/>
      <c r="M57" s="1343"/>
      <c r="N57" s="1343"/>
      <c r="O57" s="1343"/>
      <c r="P57" s="1343"/>
    </row>
    <row r="58" spans="1:16" ht="19.5" customHeight="1">
      <c r="A58" s="160"/>
      <c r="B58" s="160"/>
      <c r="C58" s="160"/>
      <c r="D58" s="160"/>
      <c r="E58" s="160"/>
      <c r="F58" s="160"/>
      <c r="G58" s="160"/>
      <c r="H58" s="160"/>
      <c r="I58" s="160"/>
      <c r="J58" s="160"/>
      <c r="K58" s="160"/>
      <c r="L58" s="160"/>
      <c r="M58" s="160"/>
      <c r="N58" s="160"/>
      <c r="O58" s="160"/>
      <c r="P58" s="160"/>
    </row>
    <row r="59" spans="1:3" ht="15">
      <c r="A59" s="162"/>
      <c r="C59" s="383"/>
    </row>
    <row r="60" ht="15">
      <c r="C60" s="383"/>
    </row>
    <row r="61" ht="15">
      <c r="C61" s="383"/>
    </row>
  </sheetData>
  <sheetProtection/>
  <mergeCells count="21">
    <mergeCell ref="A4:A6"/>
    <mergeCell ref="B4:C6"/>
    <mergeCell ref="D4:E4"/>
    <mergeCell ref="F4:G4"/>
    <mergeCell ref="H4:I4"/>
    <mergeCell ref="J4:L4"/>
    <mergeCell ref="M4:M5"/>
    <mergeCell ref="O4:O5"/>
    <mergeCell ref="P4:P5"/>
    <mergeCell ref="B8:C8"/>
    <mergeCell ref="B16:C16"/>
    <mergeCell ref="B22:C22"/>
    <mergeCell ref="A55:P55"/>
    <mergeCell ref="A56:P56"/>
    <mergeCell ref="A57:P57"/>
    <mergeCell ref="B33:C33"/>
    <mergeCell ref="B34:C34"/>
    <mergeCell ref="B35:C35"/>
    <mergeCell ref="B36:C36"/>
    <mergeCell ref="A53:P53"/>
    <mergeCell ref="A54:P54"/>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9" scale="67"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BN71"/>
  <sheetViews>
    <sheetView zoomScale="89" zoomScaleNormal="89" zoomScalePageLayoutView="0" workbookViewId="0" topLeftCell="B1">
      <selection activeCell="Q33" sqref="Q33"/>
    </sheetView>
  </sheetViews>
  <sheetFormatPr defaultColWidth="9.140625" defaultRowHeight="15"/>
  <cols>
    <col min="1" max="1" width="5.00390625" style="178" customWidth="1"/>
    <col min="2" max="2" width="6.00390625" style="178" customWidth="1"/>
    <col min="3" max="3" width="49.28125" style="178" customWidth="1"/>
    <col min="4" max="9" width="12.7109375" style="178" customWidth="1"/>
    <col min="10" max="13" width="11.421875" style="178" customWidth="1"/>
    <col min="14" max="14" width="0.71875" style="179" customWidth="1"/>
    <col min="15" max="15" width="11.00390625" style="178" customWidth="1"/>
    <col min="16" max="16" width="13.28125" style="178" customWidth="1"/>
    <col min="17" max="17" width="9.421875" style="178" bestFit="1" customWidth="1"/>
    <col min="18" max="18" width="11.28125" style="178" bestFit="1" customWidth="1"/>
    <col min="19" max="20" width="9.140625" style="178" customWidth="1"/>
    <col min="21" max="21" width="58.28125" style="178" customWidth="1"/>
    <col min="22" max="241" width="9.140625" style="178" customWidth="1"/>
    <col min="242" max="242" width="59.7109375" style="178" customWidth="1"/>
    <col min="243" max="249" width="10.57421875" style="178" customWidth="1"/>
    <col min="250" max="16384" width="9.140625" style="178" customWidth="1"/>
  </cols>
  <sheetData>
    <row r="1" spans="1:2" ht="23.25">
      <c r="A1" s="1039" t="s">
        <v>809</v>
      </c>
      <c r="B1" s="167"/>
    </row>
    <row r="2" spans="1:16" ht="15.75">
      <c r="A2" s="167"/>
      <c r="B2" s="167"/>
      <c r="C2" s="383" t="s">
        <v>114</v>
      </c>
      <c r="E2" s="1257" t="s">
        <v>1126</v>
      </c>
      <c r="F2" s="1257"/>
      <c r="P2" s="180" t="s">
        <v>493</v>
      </c>
    </row>
    <row r="3" spans="3:16" ht="2.25" customHeight="1" thickBot="1">
      <c r="C3" s="399"/>
      <c r="P3" s="180"/>
    </row>
    <row r="4" spans="1:16" s="383" customFormat="1" ht="45" customHeight="1">
      <c r="A4" s="1376" t="s">
        <v>472</v>
      </c>
      <c r="B4" s="1379"/>
      <c r="C4" s="1381" t="s">
        <v>862</v>
      </c>
      <c r="D4" s="1384" t="s">
        <v>692</v>
      </c>
      <c r="E4" s="1366"/>
      <c r="F4" s="1366" t="s">
        <v>693</v>
      </c>
      <c r="G4" s="1366"/>
      <c r="H4" s="1385" t="s">
        <v>694</v>
      </c>
      <c r="I4" s="1386"/>
      <c r="J4" s="1371" t="s">
        <v>1096</v>
      </c>
      <c r="K4" s="1371" t="s">
        <v>96</v>
      </c>
      <c r="L4" s="1369" t="s">
        <v>1097</v>
      </c>
      <c r="M4" s="1348" t="s">
        <v>735</v>
      </c>
      <c r="N4" s="450"/>
      <c r="O4" s="1374" t="s">
        <v>97</v>
      </c>
      <c r="P4" s="1352" t="s">
        <v>695</v>
      </c>
    </row>
    <row r="5" spans="1:16" s="383" customFormat="1" ht="13.5" customHeight="1">
      <c r="A5" s="1377"/>
      <c r="B5" s="1380"/>
      <c r="C5" s="1382"/>
      <c r="D5" s="168" t="s">
        <v>738</v>
      </c>
      <c r="E5" s="164" t="s">
        <v>98</v>
      </c>
      <c r="F5" s="164" t="s">
        <v>626</v>
      </c>
      <c r="G5" s="156" t="s">
        <v>631</v>
      </c>
      <c r="H5" s="156" t="s">
        <v>626</v>
      </c>
      <c r="I5" s="400" t="s">
        <v>631</v>
      </c>
      <c r="J5" s="1372"/>
      <c r="K5" s="1372"/>
      <c r="L5" s="1373"/>
      <c r="M5" s="1349"/>
      <c r="N5" s="450"/>
      <c r="O5" s="1375"/>
      <c r="P5" s="1353"/>
    </row>
    <row r="6" spans="1:16" s="383" customFormat="1" ht="15" customHeight="1" thickBot="1">
      <c r="A6" s="1378"/>
      <c r="B6" s="1380"/>
      <c r="C6" s="1383"/>
      <c r="D6" s="686" t="s">
        <v>552</v>
      </c>
      <c r="E6" s="444" t="s">
        <v>553</v>
      </c>
      <c r="F6" s="445" t="s">
        <v>554</v>
      </c>
      <c r="G6" s="445" t="s">
        <v>555</v>
      </c>
      <c r="H6" s="445" t="s">
        <v>628</v>
      </c>
      <c r="I6" s="687" t="s">
        <v>629</v>
      </c>
      <c r="J6" s="447" t="s">
        <v>741</v>
      </c>
      <c r="K6" s="447" t="s">
        <v>754</v>
      </c>
      <c r="L6" s="446" t="s">
        <v>558</v>
      </c>
      <c r="M6" s="448" t="s">
        <v>697</v>
      </c>
      <c r="N6" s="450"/>
      <c r="O6" s="609" t="s">
        <v>560</v>
      </c>
      <c r="P6" s="448" t="s">
        <v>752</v>
      </c>
    </row>
    <row r="7" spans="1:17" s="385" customFormat="1" ht="15" customHeight="1">
      <c r="A7" s="714">
        <v>1</v>
      </c>
      <c r="B7" s="718" t="s">
        <v>630</v>
      </c>
      <c r="C7" s="719"/>
      <c r="D7" s="720">
        <f aca="true" t="shared" si="0" ref="D7:M7">+D8+D17</f>
        <v>66580.351</v>
      </c>
      <c r="E7" s="717">
        <f t="shared" si="0"/>
        <v>65559.6629</v>
      </c>
      <c r="F7" s="717">
        <f t="shared" si="0"/>
        <v>0</v>
      </c>
      <c r="G7" s="717">
        <f t="shared" si="0"/>
        <v>0</v>
      </c>
      <c r="H7" s="717">
        <f t="shared" si="0"/>
        <v>66580.351</v>
      </c>
      <c r="I7" s="717">
        <f t="shared" si="0"/>
        <v>65559.6629</v>
      </c>
      <c r="J7" s="717"/>
      <c r="K7" s="717">
        <f t="shared" si="0"/>
        <v>0</v>
      </c>
      <c r="L7" s="717">
        <f t="shared" si="0"/>
        <v>923.8514</v>
      </c>
      <c r="M7" s="721">
        <f t="shared" si="0"/>
        <v>1020.6880999999994</v>
      </c>
      <c r="N7" s="404"/>
      <c r="O7" s="722">
        <f>+O8+O17</f>
        <v>0</v>
      </c>
      <c r="P7" s="721">
        <f>+P8+P17</f>
        <v>65559.6629</v>
      </c>
      <c r="Q7" s="676"/>
    </row>
    <row r="8" spans="1:16" s="385" customFormat="1" ht="13.5" customHeight="1">
      <c r="A8" s="401">
        <f>A7+1</f>
        <v>2</v>
      </c>
      <c r="B8" s="453"/>
      <c r="C8" s="1064" t="s">
        <v>788</v>
      </c>
      <c r="D8" s="702">
        <f>SUM(D9:D10)</f>
        <v>50416.351</v>
      </c>
      <c r="E8" s="703">
        <f aca="true" t="shared" si="1" ref="E8:M8">SUM(E9:E10)</f>
        <v>50416.351</v>
      </c>
      <c r="F8" s="703">
        <f t="shared" si="1"/>
        <v>0</v>
      </c>
      <c r="G8" s="703">
        <f t="shared" si="1"/>
        <v>0</v>
      </c>
      <c r="H8" s="703">
        <f t="shared" si="1"/>
        <v>50416.351</v>
      </c>
      <c r="I8" s="703">
        <f t="shared" si="1"/>
        <v>50416.351</v>
      </c>
      <c r="J8" s="703"/>
      <c r="K8" s="703">
        <f t="shared" si="1"/>
        <v>0</v>
      </c>
      <c r="L8" s="703">
        <f t="shared" si="1"/>
        <v>923.8514</v>
      </c>
      <c r="M8" s="704">
        <f t="shared" si="1"/>
        <v>0</v>
      </c>
      <c r="N8" s="404"/>
      <c r="O8" s="705">
        <f>SUM(O9:O10)</f>
        <v>0</v>
      </c>
      <c r="P8" s="704">
        <f>SUM(P9:P10)</f>
        <v>50416.351</v>
      </c>
    </row>
    <row r="9" spans="1:18" s="383" customFormat="1" ht="12.75" customHeight="1">
      <c r="A9" s="701">
        <f>A8+1</f>
        <v>3</v>
      </c>
      <c r="B9" s="156"/>
      <c r="C9" s="692" t="s">
        <v>24</v>
      </c>
      <c r="D9" s="681">
        <v>50416.351</v>
      </c>
      <c r="E9" s="449">
        <f>D9</f>
        <v>50416.351</v>
      </c>
      <c r="F9" s="449"/>
      <c r="G9" s="449"/>
      <c r="H9" s="387">
        <f aca="true" t="shared" si="2" ref="H9:I16">+D9+F9</f>
        <v>50416.351</v>
      </c>
      <c r="I9" s="387">
        <f t="shared" si="2"/>
        <v>50416.351</v>
      </c>
      <c r="J9" s="449"/>
      <c r="K9" s="449"/>
      <c r="L9" s="449">
        <f>63.99967+859.85173</f>
        <v>923.8514</v>
      </c>
      <c r="M9" s="388">
        <f>+H9-I9</f>
        <v>0</v>
      </c>
      <c r="N9" s="402"/>
      <c r="O9" s="452"/>
      <c r="P9" s="559">
        <f>I9+O9</f>
        <v>50416.351</v>
      </c>
      <c r="Q9" s="407"/>
      <c r="R9" s="407"/>
    </row>
    <row r="10" spans="1:16" s="383" customFormat="1" ht="12.75" customHeight="1">
      <c r="A10" s="168">
        <f aca="true" t="shared" si="3" ref="A10:A19">+A9+1</f>
        <v>4</v>
      </c>
      <c r="B10" s="156"/>
      <c r="C10" s="692" t="s">
        <v>21</v>
      </c>
      <c r="D10" s="688">
        <f aca="true" t="shared" si="4" ref="D10:I10">SUM(D11:D16)</f>
        <v>0</v>
      </c>
      <c r="E10" s="688">
        <f t="shared" si="4"/>
        <v>0</v>
      </c>
      <c r="F10" s="688">
        <f t="shared" si="4"/>
        <v>0</v>
      </c>
      <c r="G10" s="688">
        <f t="shared" si="4"/>
        <v>0</v>
      </c>
      <c r="H10" s="688">
        <f t="shared" si="4"/>
        <v>0</v>
      </c>
      <c r="I10" s="688">
        <f t="shared" si="4"/>
        <v>0</v>
      </c>
      <c r="J10" s="688"/>
      <c r="K10" s="688">
        <f>SUM(K11:K16)</f>
        <v>0</v>
      </c>
      <c r="L10" s="688">
        <f>SUM(L11:L16)</f>
        <v>0</v>
      </c>
      <c r="M10" s="688">
        <f>SUM(M11:M16)</f>
        <v>0</v>
      </c>
      <c r="N10" s="402"/>
      <c r="O10" s="992">
        <f>SUM(O11:O16)</f>
        <v>0</v>
      </c>
      <c r="P10" s="993">
        <f>SUM(P11:P16)</f>
        <v>0</v>
      </c>
    </row>
    <row r="11" spans="1:16" s="383" customFormat="1" ht="12.75" customHeight="1">
      <c r="A11" s="168">
        <f t="shared" si="3"/>
        <v>5</v>
      </c>
      <c r="B11" s="156"/>
      <c r="C11" s="693" t="s">
        <v>798</v>
      </c>
      <c r="D11" s="681"/>
      <c r="E11" s="449"/>
      <c r="F11" s="449"/>
      <c r="G11" s="449"/>
      <c r="H11" s="387">
        <f t="shared" si="2"/>
        <v>0</v>
      </c>
      <c r="I11" s="387">
        <f t="shared" si="2"/>
        <v>0</v>
      </c>
      <c r="J11" s="449"/>
      <c r="K11" s="449"/>
      <c r="L11" s="449"/>
      <c r="M11" s="388">
        <f aca="true" t="shared" si="5" ref="M11:M16">+H11-I11</f>
        <v>0</v>
      </c>
      <c r="N11" s="402"/>
      <c r="O11" s="452"/>
      <c r="P11" s="559">
        <f aca="true" t="shared" si="6" ref="P11:P16">I11+O11</f>
        <v>0</v>
      </c>
    </row>
    <row r="12" spans="1:16" s="383" customFormat="1" ht="12.75" customHeight="1">
      <c r="A12" s="168">
        <f t="shared" si="3"/>
        <v>6</v>
      </c>
      <c r="B12" s="156"/>
      <c r="C12" s="694" t="s">
        <v>799</v>
      </c>
      <c r="D12" s="681"/>
      <c r="E12" s="449"/>
      <c r="F12" s="449"/>
      <c r="G12" s="449"/>
      <c r="H12" s="387">
        <f t="shared" si="2"/>
        <v>0</v>
      </c>
      <c r="I12" s="387">
        <f t="shared" si="2"/>
        <v>0</v>
      </c>
      <c r="J12" s="449"/>
      <c r="K12" s="1181"/>
      <c r="L12" s="449"/>
      <c r="M12" s="388">
        <f t="shared" si="5"/>
        <v>0</v>
      </c>
      <c r="N12" s="402"/>
      <c r="O12" s="452"/>
      <c r="P12" s="559">
        <f t="shared" si="6"/>
        <v>0</v>
      </c>
    </row>
    <row r="13" spans="1:16" s="383" customFormat="1" ht="12.75" customHeight="1">
      <c r="A13" s="168">
        <f t="shared" si="3"/>
        <v>7</v>
      </c>
      <c r="B13" s="156"/>
      <c r="C13" s="694" t="s">
        <v>1016</v>
      </c>
      <c r="D13" s="681"/>
      <c r="E13" s="449"/>
      <c r="F13" s="449"/>
      <c r="G13" s="449"/>
      <c r="H13" s="387">
        <f t="shared" si="2"/>
        <v>0</v>
      </c>
      <c r="I13" s="387">
        <f t="shared" si="2"/>
        <v>0</v>
      </c>
      <c r="J13" s="449"/>
      <c r="K13" s="1181"/>
      <c r="L13" s="449"/>
      <c r="M13" s="388">
        <f t="shared" si="5"/>
        <v>0</v>
      </c>
      <c r="N13" s="402"/>
      <c r="O13" s="452"/>
      <c r="P13" s="559">
        <f t="shared" si="6"/>
        <v>0</v>
      </c>
    </row>
    <row r="14" spans="1:16" s="407" customFormat="1" ht="12.75" customHeight="1">
      <c r="A14" s="391">
        <f>A13+1</f>
        <v>8</v>
      </c>
      <c r="B14" s="455"/>
      <c r="C14" s="695" t="s">
        <v>830</v>
      </c>
      <c r="D14" s="681"/>
      <c r="E14" s="449"/>
      <c r="F14" s="449"/>
      <c r="G14" s="449"/>
      <c r="H14" s="387">
        <f t="shared" si="2"/>
        <v>0</v>
      </c>
      <c r="I14" s="387">
        <f t="shared" si="2"/>
        <v>0</v>
      </c>
      <c r="J14" s="449"/>
      <c r="K14" s="1182"/>
      <c r="L14" s="449"/>
      <c r="M14" s="388">
        <f t="shared" si="5"/>
        <v>0</v>
      </c>
      <c r="N14" s="402"/>
      <c r="O14" s="452"/>
      <c r="P14" s="559">
        <f t="shared" si="6"/>
        <v>0</v>
      </c>
    </row>
    <row r="15" spans="1:16" s="407" customFormat="1" ht="12.75" customHeight="1">
      <c r="A15" s="391">
        <f>A14+1</f>
        <v>9</v>
      </c>
      <c r="B15" s="455"/>
      <c r="C15" s="695" t="s">
        <v>1017</v>
      </c>
      <c r="D15" s="681"/>
      <c r="E15" s="449"/>
      <c r="F15" s="449"/>
      <c r="G15" s="449"/>
      <c r="H15" s="387">
        <f t="shared" si="2"/>
        <v>0</v>
      </c>
      <c r="I15" s="387">
        <f t="shared" si="2"/>
        <v>0</v>
      </c>
      <c r="J15" s="449"/>
      <c r="K15" s="1182"/>
      <c r="L15" s="449"/>
      <c r="M15" s="388">
        <f t="shared" si="5"/>
        <v>0</v>
      </c>
      <c r="N15" s="402"/>
      <c r="O15" s="452"/>
      <c r="P15" s="559">
        <f t="shared" si="6"/>
        <v>0</v>
      </c>
    </row>
    <row r="16" spans="1:16" s="407" customFormat="1" ht="12.75" customHeight="1">
      <c r="A16" s="391">
        <f>A15+1</f>
        <v>10</v>
      </c>
      <c r="B16" s="455"/>
      <c r="C16" s="695" t="s">
        <v>1018</v>
      </c>
      <c r="D16" s="681"/>
      <c r="E16" s="449"/>
      <c r="F16" s="449"/>
      <c r="G16" s="449"/>
      <c r="H16" s="387">
        <f t="shared" si="2"/>
        <v>0</v>
      </c>
      <c r="I16" s="387">
        <f t="shared" si="2"/>
        <v>0</v>
      </c>
      <c r="J16" s="449"/>
      <c r="K16" s="1182"/>
      <c r="L16" s="449"/>
      <c r="M16" s="388">
        <f t="shared" si="5"/>
        <v>0</v>
      </c>
      <c r="N16" s="402"/>
      <c r="O16" s="452"/>
      <c r="P16" s="559">
        <f t="shared" si="6"/>
        <v>0</v>
      </c>
    </row>
    <row r="17" spans="1:16" s="385" customFormat="1" ht="13.5" customHeight="1">
      <c r="A17" s="395">
        <f>A16+1</f>
        <v>11</v>
      </c>
      <c r="B17" s="453"/>
      <c r="C17" s="697" t="s">
        <v>112</v>
      </c>
      <c r="D17" s="702">
        <f>+D18+D22+D28+D29</f>
        <v>16164</v>
      </c>
      <c r="E17" s="702">
        <f aca="true" t="shared" si="7" ref="E17:M17">+E18+E22+E28+E29</f>
        <v>15143.3119</v>
      </c>
      <c r="F17" s="702">
        <f t="shared" si="7"/>
        <v>0</v>
      </c>
      <c r="G17" s="702">
        <f t="shared" si="7"/>
        <v>0</v>
      </c>
      <c r="H17" s="702">
        <f t="shared" si="7"/>
        <v>16164</v>
      </c>
      <c r="I17" s="702">
        <f t="shared" si="7"/>
        <v>15143.3119</v>
      </c>
      <c r="J17" s="702"/>
      <c r="K17" s="702">
        <f t="shared" si="7"/>
        <v>0</v>
      </c>
      <c r="L17" s="702">
        <f t="shared" si="7"/>
        <v>0</v>
      </c>
      <c r="M17" s="702">
        <f t="shared" si="7"/>
        <v>1020.6880999999994</v>
      </c>
      <c r="N17" s="404"/>
      <c r="O17" s="705">
        <f>+O18+O22+O28+O29</f>
        <v>0</v>
      </c>
      <c r="P17" s="1183">
        <f>+P18+P22+P28+P29</f>
        <v>15143.3119</v>
      </c>
    </row>
    <row r="18" spans="1:16" s="385" customFormat="1" ht="12.75" customHeight="1">
      <c r="A18" s="403">
        <f t="shared" si="3"/>
        <v>12</v>
      </c>
      <c r="B18" s="454"/>
      <c r="C18" s="697" t="s">
        <v>1098</v>
      </c>
      <c r="D18" s="790">
        <f aca="true" t="shared" si="8" ref="D18:I18">SUM(D19:D21)</f>
        <v>0</v>
      </c>
      <c r="E18" s="790">
        <f t="shared" si="8"/>
        <v>0</v>
      </c>
      <c r="F18" s="790">
        <f t="shared" si="8"/>
        <v>0</v>
      </c>
      <c r="G18" s="790">
        <f t="shared" si="8"/>
        <v>0</v>
      </c>
      <c r="H18" s="790">
        <f t="shared" si="8"/>
        <v>0</v>
      </c>
      <c r="I18" s="790">
        <f t="shared" si="8"/>
        <v>0</v>
      </c>
      <c r="J18" s="790"/>
      <c r="K18" s="790">
        <f>SUM(K19:K21)</f>
        <v>0</v>
      </c>
      <c r="L18" s="790">
        <f>SUM(L19:L21)</f>
        <v>0</v>
      </c>
      <c r="M18" s="790">
        <f>SUM(M19:M21)</f>
        <v>0</v>
      </c>
      <c r="N18" s="791"/>
      <c r="O18" s="792">
        <f>SUM(O19:O21)</f>
        <v>0</v>
      </c>
      <c r="P18" s="1184">
        <f>SUM(P19:P21)</f>
        <v>0</v>
      </c>
    </row>
    <row r="19" spans="1:16" s="383" customFormat="1" ht="12.75" customHeight="1">
      <c r="A19" s="168">
        <f t="shared" si="3"/>
        <v>13</v>
      </c>
      <c r="B19" s="156"/>
      <c r="C19" s="695" t="s">
        <v>1099</v>
      </c>
      <c r="D19" s="689"/>
      <c r="E19" s="460"/>
      <c r="F19" s="460"/>
      <c r="G19" s="460"/>
      <c r="H19" s="387">
        <f aca="true" t="shared" si="9" ref="H19:I29">+D19+F19</f>
        <v>0</v>
      </c>
      <c r="I19" s="387">
        <f t="shared" si="9"/>
        <v>0</v>
      </c>
      <c r="J19" s="460"/>
      <c r="K19" s="460"/>
      <c r="L19" s="460"/>
      <c r="M19" s="388">
        <f aca="true" t="shared" si="10" ref="M19:M29">+H19-I19</f>
        <v>0</v>
      </c>
      <c r="N19" s="402"/>
      <c r="O19" s="459">
        <v>0</v>
      </c>
      <c r="P19" s="559">
        <f aca="true" t="shared" si="11" ref="P19:P29">I19+O19</f>
        <v>0</v>
      </c>
    </row>
    <row r="20" spans="1:16" s="383" customFormat="1" ht="12.75" customHeight="1">
      <c r="A20" s="168">
        <f aca="true" t="shared" si="12" ref="A20:A28">A19+1</f>
        <v>14</v>
      </c>
      <c r="B20" s="156"/>
      <c r="C20" s="695" t="s">
        <v>831</v>
      </c>
      <c r="D20" s="689"/>
      <c r="E20" s="460"/>
      <c r="F20" s="460"/>
      <c r="G20" s="460"/>
      <c r="H20" s="387">
        <f t="shared" si="9"/>
        <v>0</v>
      </c>
      <c r="I20" s="387">
        <f t="shared" si="9"/>
        <v>0</v>
      </c>
      <c r="J20" s="460"/>
      <c r="K20" s="460"/>
      <c r="L20" s="460"/>
      <c r="M20" s="388">
        <f t="shared" si="10"/>
        <v>0</v>
      </c>
      <c r="N20" s="402"/>
      <c r="O20" s="459">
        <v>0</v>
      </c>
      <c r="P20" s="559">
        <f t="shared" si="11"/>
        <v>0</v>
      </c>
    </row>
    <row r="21" spans="1:16" s="383" customFormat="1" ht="12.75" customHeight="1">
      <c r="A21" s="168">
        <f t="shared" si="12"/>
        <v>15</v>
      </c>
      <c r="B21" s="156"/>
      <c r="C21" s="695" t="s">
        <v>832</v>
      </c>
      <c r="D21" s="689"/>
      <c r="E21" s="460"/>
      <c r="F21" s="460"/>
      <c r="G21" s="460"/>
      <c r="H21" s="387">
        <f t="shared" si="9"/>
        <v>0</v>
      </c>
      <c r="I21" s="387">
        <f t="shared" si="9"/>
        <v>0</v>
      </c>
      <c r="J21" s="460"/>
      <c r="K21" s="460"/>
      <c r="L21" s="460"/>
      <c r="M21" s="388">
        <f t="shared" si="10"/>
        <v>0</v>
      </c>
      <c r="N21" s="402"/>
      <c r="O21" s="459">
        <v>0</v>
      </c>
      <c r="P21" s="559">
        <f t="shared" si="11"/>
        <v>0</v>
      </c>
    </row>
    <row r="22" spans="1:16" s="383" customFormat="1" ht="12.75" customHeight="1">
      <c r="A22" s="168">
        <f t="shared" si="12"/>
        <v>16</v>
      </c>
      <c r="B22" s="156"/>
      <c r="C22" s="697" t="s">
        <v>1100</v>
      </c>
      <c r="D22" s="1185">
        <f>SUM(D23:D27)</f>
        <v>0</v>
      </c>
      <c r="E22" s="1185">
        <f aca="true" t="shared" si="13" ref="E22:M22">SUM(E23:E27)</f>
        <v>0</v>
      </c>
      <c r="F22" s="1185">
        <f t="shared" si="13"/>
        <v>0</v>
      </c>
      <c r="G22" s="1185">
        <f t="shared" si="13"/>
        <v>0</v>
      </c>
      <c r="H22" s="1185">
        <f t="shared" si="13"/>
        <v>0</v>
      </c>
      <c r="I22" s="1185">
        <f t="shared" si="13"/>
        <v>0</v>
      </c>
      <c r="J22" s="1185"/>
      <c r="K22" s="1185">
        <f t="shared" si="13"/>
        <v>0</v>
      </c>
      <c r="L22" s="1185">
        <f t="shared" si="13"/>
        <v>0</v>
      </c>
      <c r="M22" s="1185">
        <f t="shared" si="13"/>
        <v>0</v>
      </c>
      <c r="N22" s="1186"/>
      <c r="O22" s="1187">
        <f>SUM(O23:O27)</f>
        <v>0</v>
      </c>
      <c r="P22" s="1188">
        <f>SUM(P23:P27)</f>
        <v>0</v>
      </c>
    </row>
    <row r="23" spans="1:16" s="383" customFormat="1" ht="12.75" customHeight="1">
      <c r="A23" s="168">
        <f t="shared" si="12"/>
        <v>17</v>
      </c>
      <c r="B23" s="156"/>
      <c r="C23" s="695" t="s">
        <v>802</v>
      </c>
      <c r="D23" s="689"/>
      <c r="E23" s="460"/>
      <c r="F23" s="460"/>
      <c r="G23" s="460"/>
      <c r="H23" s="387">
        <f t="shared" si="9"/>
        <v>0</v>
      </c>
      <c r="I23" s="387">
        <f t="shared" si="9"/>
        <v>0</v>
      </c>
      <c r="J23" s="460"/>
      <c r="K23" s="460"/>
      <c r="L23" s="460"/>
      <c r="M23" s="388">
        <f t="shared" si="10"/>
        <v>0</v>
      </c>
      <c r="N23" s="402"/>
      <c r="O23" s="459">
        <v>0</v>
      </c>
      <c r="P23" s="559">
        <f t="shared" si="11"/>
        <v>0</v>
      </c>
    </row>
    <row r="24" spans="1:16" s="383" customFormat="1" ht="12.75" customHeight="1">
      <c r="A24" s="168">
        <f t="shared" si="12"/>
        <v>18</v>
      </c>
      <c r="B24" s="156"/>
      <c r="C24" s="695" t="s">
        <v>800</v>
      </c>
      <c r="D24" s="689"/>
      <c r="E24" s="460"/>
      <c r="F24" s="460"/>
      <c r="G24" s="460"/>
      <c r="H24" s="387">
        <f t="shared" si="9"/>
        <v>0</v>
      </c>
      <c r="I24" s="387">
        <f t="shared" si="9"/>
        <v>0</v>
      </c>
      <c r="J24" s="460"/>
      <c r="K24" s="460"/>
      <c r="L24" s="460"/>
      <c r="M24" s="388">
        <f t="shared" si="10"/>
        <v>0</v>
      </c>
      <c r="N24" s="402"/>
      <c r="O24" s="459">
        <v>0</v>
      </c>
      <c r="P24" s="559">
        <f t="shared" si="11"/>
        <v>0</v>
      </c>
    </row>
    <row r="25" spans="1:16" s="407" customFormat="1" ht="12.75" customHeight="1">
      <c r="A25" s="168">
        <f t="shared" si="12"/>
        <v>19</v>
      </c>
      <c r="B25" s="455"/>
      <c r="C25" s="695" t="s">
        <v>801</v>
      </c>
      <c r="D25" s="681"/>
      <c r="E25" s="560"/>
      <c r="F25" s="560"/>
      <c r="G25" s="560"/>
      <c r="H25" s="387">
        <f t="shared" si="9"/>
        <v>0</v>
      </c>
      <c r="I25" s="387">
        <f t="shared" si="9"/>
        <v>0</v>
      </c>
      <c r="J25" s="560"/>
      <c r="K25" s="560"/>
      <c r="L25" s="460"/>
      <c r="M25" s="388">
        <f t="shared" si="10"/>
        <v>0</v>
      </c>
      <c r="N25" s="402"/>
      <c r="O25" s="561">
        <v>0</v>
      </c>
      <c r="P25" s="559">
        <f t="shared" si="11"/>
        <v>0</v>
      </c>
    </row>
    <row r="26" spans="1:16" s="407" customFormat="1" ht="12.75" customHeight="1">
      <c r="A26" s="168">
        <f t="shared" si="12"/>
        <v>20</v>
      </c>
      <c r="B26" s="455"/>
      <c r="C26" s="695" t="s">
        <v>974</v>
      </c>
      <c r="D26" s="681"/>
      <c r="E26" s="560"/>
      <c r="F26" s="560"/>
      <c r="G26" s="560"/>
      <c r="H26" s="387">
        <f t="shared" si="9"/>
        <v>0</v>
      </c>
      <c r="I26" s="387">
        <f t="shared" si="9"/>
        <v>0</v>
      </c>
      <c r="J26" s="560"/>
      <c r="K26" s="560"/>
      <c r="L26" s="460"/>
      <c r="M26" s="387">
        <f>+I26+K26</f>
        <v>0</v>
      </c>
      <c r="N26" s="402"/>
      <c r="O26" s="561"/>
      <c r="P26" s="388">
        <f>+L26+N26</f>
        <v>0</v>
      </c>
    </row>
    <row r="27" spans="1:16" s="383" customFormat="1" ht="12.75" customHeight="1">
      <c r="A27" s="168">
        <f>A26+1</f>
        <v>21</v>
      </c>
      <c r="B27" s="156"/>
      <c r="C27" s="695" t="s">
        <v>1101</v>
      </c>
      <c r="D27" s="689"/>
      <c r="E27" s="460"/>
      <c r="F27" s="460"/>
      <c r="G27" s="460"/>
      <c r="H27" s="387">
        <f t="shared" si="9"/>
        <v>0</v>
      </c>
      <c r="I27" s="387">
        <f t="shared" si="9"/>
        <v>0</v>
      </c>
      <c r="J27" s="460"/>
      <c r="K27" s="460"/>
      <c r="L27" s="460"/>
      <c r="M27" s="388">
        <f t="shared" si="10"/>
        <v>0</v>
      </c>
      <c r="N27" s="402"/>
      <c r="O27" s="459">
        <v>0</v>
      </c>
      <c r="P27" s="559">
        <f t="shared" si="11"/>
        <v>0</v>
      </c>
    </row>
    <row r="28" spans="1:16" s="385" customFormat="1" ht="12.75" customHeight="1">
      <c r="A28" s="168">
        <f t="shared" si="12"/>
        <v>22</v>
      </c>
      <c r="B28" s="454"/>
      <c r="C28" s="696" t="s">
        <v>22</v>
      </c>
      <c r="D28" s="1189">
        <f>5326+10838</f>
        <v>16164</v>
      </c>
      <c r="E28" s="1190">
        <f>D28-862.10991-158.57819</f>
        <v>15143.3119</v>
      </c>
      <c r="F28" s="1190"/>
      <c r="G28" s="1190"/>
      <c r="H28" s="1191">
        <f t="shared" si="9"/>
        <v>16164</v>
      </c>
      <c r="I28" s="1191">
        <f t="shared" si="9"/>
        <v>15143.3119</v>
      </c>
      <c r="J28" s="1190"/>
      <c r="K28" s="1190"/>
      <c r="L28" s="1190"/>
      <c r="M28" s="1258">
        <f t="shared" si="10"/>
        <v>1020.6880999999994</v>
      </c>
      <c r="N28" s="404"/>
      <c r="O28" s="1193">
        <v>0</v>
      </c>
      <c r="P28" s="1194">
        <f t="shared" si="11"/>
        <v>15143.3119</v>
      </c>
    </row>
    <row r="29" spans="1:16" s="385" customFormat="1" ht="12.75" customHeight="1">
      <c r="A29" s="168">
        <f>+A28+1</f>
        <v>23</v>
      </c>
      <c r="B29" s="454"/>
      <c r="C29" s="696" t="s">
        <v>23</v>
      </c>
      <c r="D29" s="1189"/>
      <c r="E29" s="1190"/>
      <c r="F29" s="1190"/>
      <c r="G29" s="1190"/>
      <c r="H29" s="1191">
        <f t="shared" si="9"/>
        <v>0</v>
      </c>
      <c r="I29" s="1191">
        <f t="shared" si="9"/>
        <v>0</v>
      </c>
      <c r="J29" s="1190"/>
      <c r="K29" s="1190"/>
      <c r="L29" s="1190"/>
      <c r="M29" s="1192">
        <f t="shared" si="10"/>
        <v>0</v>
      </c>
      <c r="N29" s="404"/>
      <c r="O29" s="1193">
        <v>0</v>
      </c>
      <c r="P29" s="1194">
        <f t="shared" si="11"/>
        <v>0</v>
      </c>
    </row>
    <row r="30" spans="1:16" s="385" customFormat="1" ht="13.5" customHeight="1">
      <c r="A30" s="1195">
        <f>+A29+1</f>
        <v>24</v>
      </c>
      <c r="B30" s="1063" t="s">
        <v>742</v>
      </c>
      <c r="C30" s="1064"/>
      <c r="D30" s="702">
        <f aca="true" t="shared" si="14" ref="D30:I30">D31+D40</f>
        <v>32839.724</v>
      </c>
      <c r="E30" s="703">
        <f t="shared" si="14"/>
        <v>32499.08836</v>
      </c>
      <c r="F30" s="703">
        <f t="shared" si="14"/>
        <v>0</v>
      </c>
      <c r="G30" s="703">
        <f t="shared" si="14"/>
        <v>0</v>
      </c>
      <c r="H30" s="703">
        <f t="shared" si="14"/>
        <v>32839.724</v>
      </c>
      <c r="I30" s="703">
        <f t="shared" si="14"/>
        <v>32499.08836</v>
      </c>
      <c r="J30" s="703"/>
      <c r="K30" s="703">
        <f>K31+K40</f>
        <v>0</v>
      </c>
      <c r="L30" s="703">
        <f>L31+L40</f>
        <v>826.83338</v>
      </c>
      <c r="M30" s="704">
        <f>M31+M40</f>
        <v>340.6356400000004</v>
      </c>
      <c r="N30" s="404"/>
      <c r="O30" s="705">
        <f>O31+O40</f>
        <v>0</v>
      </c>
      <c r="P30" s="707">
        <f>P31+P40</f>
        <v>32499.08836</v>
      </c>
    </row>
    <row r="31" spans="1:16" s="408" customFormat="1" ht="12.75" customHeight="1">
      <c r="A31" s="391">
        <f aca="true" t="shared" si="15" ref="A31:A39">A30+1</f>
        <v>25</v>
      </c>
      <c r="B31" s="456"/>
      <c r="C31" s="1064" t="s">
        <v>803</v>
      </c>
      <c r="D31" s="702">
        <f aca="true" t="shared" si="16" ref="D31:K31">SUM(D32:D39)</f>
        <v>5742</v>
      </c>
      <c r="E31" s="703">
        <f t="shared" si="16"/>
        <v>5677</v>
      </c>
      <c r="F31" s="703">
        <f t="shared" si="16"/>
        <v>0</v>
      </c>
      <c r="G31" s="703">
        <f t="shared" si="16"/>
        <v>0</v>
      </c>
      <c r="H31" s="703">
        <f t="shared" si="16"/>
        <v>5742</v>
      </c>
      <c r="I31" s="703">
        <f t="shared" si="16"/>
        <v>5677</v>
      </c>
      <c r="J31" s="703"/>
      <c r="K31" s="703">
        <f t="shared" si="16"/>
        <v>0</v>
      </c>
      <c r="L31" s="703">
        <f>SUM(L32:L39)</f>
        <v>262.0533</v>
      </c>
      <c r="M31" s="704">
        <f>SUM(M32:M39)</f>
        <v>65</v>
      </c>
      <c r="N31" s="791"/>
      <c r="O31" s="705">
        <f>SUM(O32:O39)</f>
        <v>0</v>
      </c>
      <c r="P31" s="706">
        <f>SUM(P32:P39)</f>
        <v>5677</v>
      </c>
    </row>
    <row r="32" spans="1:16" s="385" customFormat="1" ht="12.75" customHeight="1" hidden="1">
      <c r="A32" s="391">
        <f t="shared" si="15"/>
        <v>26</v>
      </c>
      <c r="B32" s="455"/>
      <c r="C32" s="698" t="s">
        <v>99</v>
      </c>
      <c r="D32" s="747">
        <v>0</v>
      </c>
      <c r="E32" s="449">
        <v>0</v>
      </c>
      <c r="F32" s="449">
        <v>0</v>
      </c>
      <c r="G32" s="449">
        <v>0</v>
      </c>
      <c r="H32" s="387">
        <f aca="true" t="shared" si="17" ref="H32:I43">+D32+F32</f>
        <v>0</v>
      </c>
      <c r="I32" s="387">
        <f t="shared" si="17"/>
        <v>0</v>
      </c>
      <c r="J32" s="449"/>
      <c r="K32" s="449">
        <v>0</v>
      </c>
      <c r="L32" s="449">
        <v>0</v>
      </c>
      <c r="M32" s="388">
        <f aca="true" t="shared" si="18" ref="M32:M43">+H32-I32</f>
        <v>0</v>
      </c>
      <c r="N32" s="406"/>
      <c r="O32" s="452">
        <v>0</v>
      </c>
      <c r="P32" s="559">
        <f aca="true" t="shared" si="19" ref="P32:P43">+I32+O32</f>
        <v>0</v>
      </c>
    </row>
    <row r="33" spans="1:16" s="385" customFormat="1" ht="12.75" customHeight="1">
      <c r="A33" s="391">
        <f>A31+1</f>
        <v>26</v>
      </c>
      <c r="B33" s="455"/>
      <c r="C33" s="698" t="s">
        <v>100</v>
      </c>
      <c r="D33" s="689">
        <v>90</v>
      </c>
      <c r="E33" s="449">
        <v>90</v>
      </c>
      <c r="F33" s="449"/>
      <c r="G33" s="449"/>
      <c r="H33" s="387">
        <f t="shared" si="17"/>
        <v>90</v>
      </c>
      <c r="I33" s="387">
        <f t="shared" si="17"/>
        <v>90</v>
      </c>
      <c r="J33" s="449"/>
      <c r="K33" s="449"/>
      <c r="L33" s="449"/>
      <c r="M33" s="388">
        <f t="shared" si="18"/>
        <v>0</v>
      </c>
      <c r="N33" s="406"/>
      <c r="O33" s="452">
        <v>0</v>
      </c>
      <c r="P33" s="559">
        <f t="shared" si="19"/>
        <v>90</v>
      </c>
    </row>
    <row r="34" spans="1:16" s="385" customFormat="1" ht="12.75" customHeight="1">
      <c r="A34" s="391">
        <f t="shared" si="15"/>
        <v>27</v>
      </c>
      <c r="B34" s="455"/>
      <c r="C34" s="698" t="s">
        <v>795</v>
      </c>
      <c r="D34" s="689"/>
      <c r="E34" s="449"/>
      <c r="F34" s="449"/>
      <c r="G34" s="449"/>
      <c r="H34" s="387">
        <f t="shared" si="17"/>
        <v>0</v>
      </c>
      <c r="I34" s="387">
        <f t="shared" si="17"/>
        <v>0</v>
      </c>
      <c r="J34" s="449"/>
      <c r="K34" s="449"/>
      <c r="L34" s="449"/>
      <c r="M34" s="388">
        <f t="shared" si="18"/>
        <v>0</v>
      </c>
      <c r="N34" s="406"/>
      <c r="O34" s="452">
        <v>0</v>
      </c>
      <c r="P34" s="559">
        <f t="shared" si="19"/>
        <v>0</v>
      </c>
    </row>
    <row r="35" spans="1:16" s="385" customFormat="1" ht="12.75" customHeight="1" hidden="1">
      <c r="A35" s="391">
        <f t="shared" si="15"/>
        <v>28</v>
      </c>
      <c r="B35" s="455"/>
      <c r="C35" s="698" t="s">
        <v>833</v>
      </c>
      <c r="D35" s="689"/>
      <c r="E35" s="449"/>
      <c r="F35" s="449"/>
      <c r="G35" s="449"/>
      <c r="H35" s="387">
        <f t="shared" si="17"/>
        <v>0</v>
      </c>
      <c r="I35" s="387">
        <f t="shared" si="17"/>
        <v>0</v>
      </c>
      <c r="J35" s="449"/>
      <c r="K35" s="449"/>
      <c r="L35" s="449"/>
      <c r="M35" s="388">
        <f t="shared" si="18"/>
        <v>0</v>
      </c>
      <c r="N35" s="406"/>
      <c r="O35" s="452">
        <v>0</v>
      </c>
      <c r="P35" s="559">
        <f t="shared" si="19"/>
        <v>0</v>
      </c>
    </row>
    <row r="36" spans="1:16" s="385" customFormat="1" ht="12.75" customHeight="1" hidden="1">
      <c r="A36" s="391">
        <f t="shared" si="15"/>
        <v>29</v>
      </c>
      <c r="B36" s="455"/>
      <c r="C36" s="698" t="s">
        <v>101</v>
      </c>
      <c r="D36" s="689"/>
      <c r="E36" s="449"/>
      <c r="F36" s="449"/>
      <c r="G36" s="449"/>
      <c r="H36" s="387">
        <f t="shared" si="17"/>
        <v>0</v>
      </c>
      <c r="I36" s="387">
        <f t="shared" si="17"/>
        <v>0</v>
      </c>
      <c r="J36" s="449"/>
      <c r="K36" s="449"/>
      <c r="L36" s="449"/>
      <c r="M36" s="388">
        <f t="shared" si="18"/>
        <v>0</v>
      </c>
      <c r="N36" s="406"/>
      <c r="O36" s="452">
        <v>0</v>
      </c>
      <c r="P36" s="559">
        <f t="shared" si="19"/>
        <v>0</v>
      </c>
    </row>
    <row r="37" spans="1:16" s="385" customFormat="1" ht="12.75" customHeight="1" hidden="1">
      <c r="A37" s="391">
        <f t="shared" si="15"/>
        <v>30</v>
      </c>
      <c r="B37" s="455"/>
      <c r="C37" s="698" t="s">
        <v>102</v>
      </c>
      <c r="D37" s="689"/>
      <c r="E37" s="449"/>
      <c r="F37" s="449"/>
      <c r="G37" s="449"/>
      <c r="H37" s="387">
        <f t="shared" si="17"/>
        <v>0</v>
      </c>
      <c r="I37" s="387">
        <f t="shared" si="17"/>
        <v>0</v>
      </c>
      <c r="J37" s="449"/>
      <c r="K37" s="449"/>
      <c r="L37" s="449"/>
      <c r="M37" s="388">
        <f t="shared" si="18"/>
        <v>0</v>
      </c>
      <c r="N37" s="406"/>
      <c r="O37" s="452">
        <v>0</v>
      </c>
      <c r="P37" s="559">
        <f t="shared" si="19"/>
        <v>0</v>
      </c>
    </row>
    <row r="38" spans="1:21" s="385" customFormat="1" ht="12.75" customHeight="1">
      <c r="A38" s="391">
        <f>A34+1</f>
        <v>28</v>
      </c>
      <c r="B38" s="455"/>
      <c r="C38" s="698" t="s">
        <v>103</v>
      </c>
      <c r="D38" s="747">
        <f>5652</f>
        <v>5652</v>
      </c>
      <c r="E38" s="449">
        <f>D38-M38</f>
        <v>5587</v>
      </c>
      <c r="F38" s="449"/>
      <c r="G38" s="449"/>
      <c r="H38" s="387">
        <f>+D38+F38</f>
        <v>5652</v>
      </c>
      <c r="I38" s="387">
        <f t="shared" si="17"/>
        <v>5587</v>
      </c>
      <c r="J38" s="449"/>
      <c r="K38" s="449"/>
      <c r="L38" s="449">
        <f>15.42959+145.87606+81.40862+2.61236+14.64572+2.08095</f>
        <v>262.0533</v>
      </c>
      <c r="M38" s="388">
        <v>65</v>
      </c>
      <c r="N38" s="406"/>
      <c r="O38" s="452">
        <v>0</v>
      </c>
      <c r="P38" s="559">
        <f t="shared" si="19"/>
        <v>5587</v>
      </c>
      <c r="Q38" s="1261"/>
      <c r="R38" s="408"/>
      <c r="S38" s="408"/>
      <c r="T38" s="408"/>
      <c r="U38" s="408"/>
    </row>
    <row r="39" spans="1:21" s="385" customFormat="1" ht="12.75" customHeight="1">
      <c r="A39" s="391">
        <f t="shared" si="15"/>
        <v>29</v>
      </c>
      <c r="B39" s="455"/>
      <c r="C39" s="698" t="s">
        <v>834</v>
      </c>
      <c r="D39" s="689"/>
      <c r="E39" s="449"/>
      <c r="F39" s="449"/>
      <c r="G39" s="449"/>
      <c r="H39" s="387">
        <f t="shared" si="17"/>
        <v>0</v>
      </c>
      <c r="I39" s="387">
        <f t="shared" si="17"/>
        <v>0</v>
      </c>
      <c r="J39" s="449"/>
      <c r="K39" s="449"/>
      <c r="L39" s="449"/>
      <c r="M39" s="388">
        <f t="shared" si="18"/>
        <v>0</v>
      </c>
      <c r="N39" s="406"/>
      <c r="O39" s="452">
        <v>0</v>
      </c>
      <c r="P39" s="559">
        <f t="shared" si="19"/>
        <v>0</v>
      </c>
      <c r="Q39" s="408"/>
      <c r="R39" s="408"/>
      <c r="S39" s="408"/>
      <c r="T39" s="408"/>
      <c r="U39" s="408"/>
    </row>
    <row r="40" spans="1:21" s="385" customFormat="1" ht="12.75" customHeight="1">
      <c r="A40" s="1196">
        <f>A39+1</f>
        <v>30</v>
      </c>
      <c r="B40" s="708"/>
      <c r="C40" s="1064" t="s">
        <v>835</v>
      </c>
      <c r="D40" s="709">
        <f aca="true" t="shared" si="20" ref="D40:I40">D41+D42+D43</f>
        <v>27097.724000000002</v>
      </c>
      <c r="E40" s="709">
        <f t="shared" si="20"/>
        <v>26822.08836</v>
      </c>
      <c r="F40" s="709">
        <f t="shared" si="20"/>
        <v>0</v>
      </c>
      <c r="G40" s="709">
        <f t="shared" si="20"/>
        <v>0</v>
      </c>
      <c r="H40" s="709">
        <f t="shared" si="20"/>
        <v>27097.724000000002</v>
      </c>
      <c r="I40" s="709">
        <f t="shared" si="20"/>
        <v>26822.08836</v>
      </c>
      <c r="J40" s="709"/>
      <c r="K40" s="709">
        <f>K41+K42+K43</f>
        <v>0</v>
      </c>
      <c r="L40" s="709">
        <f>L41+L42+L43</f>
        <v>564.78008</v>
      </c>
      <c r="M40" s="709">
        <f>M41+M42+M43</f>
        <v>275.6356400000004</v>
      </c>
      <c r="N40" s="793"/>
      <c r="O40" s="994">
        <f>O41+O42+O43</f>
        <v>0</v>
      </c>
      <c r="P40" s="995">
        <f>P41+P42+P43</f>
        <v>26822.08836</v>
      </c>
      <c r="Q40" s="408"/>
      <c r="R40" s="408"/>
      <c r="S40" s="408"/>
      <c r="T40" s="408"/>
      <c r="U40" s="408"/>
    </row>
    <row r="41" spans="1:66" s="408" customFormat="1" ht="12.75" customHeight="1">
      <c r="A41" s="391">
        <f>+A40+1</f>
        <v>31</v>
      </c>
      <c r="B41" s="456"/>
      <c r="C41" s="698" t="s">
        <v>836</v>
      </c>
      <c r="D41" s="681">
        <v>24506</v>
      </c>
      <c r="E41" s="449">
        <f>D41-275.63564</f>
        <v>24230.36436</v>
      </c>
      <c r="F41" s="449"/>
      <c r="G41" s="449"/>
      <c r="H41" s="387">
        <f t="shared" si="17"/>
        <v>24506</v>
      </c>
      <c r="I41" s="387">
        <f t="shared" si="17"/>
        <v>24230.36436</v>
      </c>
      <c r="J41" s="449"/>
      <c r="K41" s="449"/>
      <c r="L41" s="449">
        <v>564.78008</v>
      </c>
      <c r="M41" s="1260">
        <f t="shared" si="18"/>
        <v>275.6356400000004</v>
      </c>
      <c r="N41" s="402"/>
      <c r="O41" s="452">
        <v>0</v>
      </c>
      <c r="P41" s="559">
        <f t="shared" si="19"/>
        <v>24230.36436</v>
      </c>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row>
    <row r="42" spans="1:16" s="407" customFormat="1" ht="12.75" customHeight="1">
      <c r="A42" s="391">
        <f>+A41+1</f>
        <v>32</v>
      </c>
      <c r="B42" s="456"/>
      <c r="C42" s="698" t="s">
        <v>837</v>
      </c>
      <c r="D42" s="681">
        <v>2591.724</v>
      </c>
      <c r="E42" s="681">
        <v>2591.724</v>
      </c>
      <c r="F42" s="449"/>
      <c r="G42" s="449"/>
      <c r="H42" s="387">
        <f t="shared" si="17"/>
        <v>2591.724</v>
      </c>
      <c r="I42" s="387">
        <f t="shared" si="17"/>
        <v>2591.724</v>
      </c>
      <c r="J42" s="449"/>
      <c r="K42" s="449"/>
      <c r="L42" s="449"/>
      <c r="M42" s="388">
        <f t="shared" si="18"/>
        <v>0</v>
      </c>
      <c r="N42" s="402"/>
      <c r="O42" s="452">
        <v>0</v>
      </c>
      <c r="P42" s="559">
        <f t="shared" si="19"/>
        <v>2591.724</v>
      </c>
    </row>
    <row r="43" spans="1:16" s="407" customFormat="1" ht="12.75" customHeight="1">
      <c r="A43" s="391">
        <f>A42+1</f>
        <v>33</v>
      </c>
      <c r="B43" s="691"/>
      <c r="C43" s="698" t="s">
        <v>838</v>
      </c>
      <c r="D43" s="681"/>
      <c r="E43" s="449"/>
      <c r="F43" s="449"/>
      <c r="G43" s="449"/>
      <c r="H43" s="387">
        <f t="shared" si="17"/>
        <v>0</v>
      </c>
      <c r="I43" s="387">
        <f t="shared" si="17"/>
        <v>0</v>
      </c>
      <c r="J43" s="449"/>
      <c r="K43" s="449"/>
      <c r="L43" s="449"/>
      <c r="M43" s="388">
        <f t="shared" si="18"/>
        <v>0</v>
      </c>
      <c r="N43" s="402"/>
      <c r="O43" s="452">
        <v>0</v>
      </c>
      <c r="P43" s="559">
        <f t="shared" si="19"/>
        <v>0</v>
      </c>
    </row>
    <row r="44" spans="1:66" s="408" customFormat="1" ht="12.75" customHeight="1">
      <c r="A44" s="1195">
        <f>+A43+1</f>
        <v>34</v>
      </c>
      <c r="B44" s="1063" t="s">
        <v>740</v>
      </c>
      <c r="C44" s="1064"/>
      <c r="D44" s="702">
        <f aca="true" t="shared" si="21" ref="D44:O44">+D45+D46</f>
        <v>0</v>
      </c>
      <c r="E44" s="703">
        <f t="shared" si="21"/>
        <v>0</v>
      </c>
      <c r="F44" s="703">
        <f t="shared" si="21"/>
        <v>0</v>
      </c>
      <c r="G44" s="703">
        <f t="shared" si="21"/>
        <v>0</v>
      </c>
      <c r="H44" s="703">
        <f t="shared" si="21"/>
        <v>0</v>
      </c>
      <c r="I44" s="703">
        <f t="shared" si="21"/>
        <v>0</v>
      </c>
      <c r="J44" s="703"/>
      <c r="K44" s="703">
        <f t="shared" si="21"/>
        <v>0</v>
      </c>
      <c r="L44" s="703">
        <f t="shared" si="21"/>
        <v>0</v>
      </c>
      <c r="M44" s="704">
        <f t="shared" si="21"/>
        <v>0</v>
      </c>
      <c r="N44" s="710"/>
      <c r="O44" s="705">
        <f t="shared" si="21"/>
        <v>0</v>
      </c>
      <c r="P44" s="707">
        <f>I44+O44</f>
        <v>0</v>
      </c>
      <c r="V44" s="385"/>
      <c r="W44" s="385"/>
      <c r="X44" s="385"/>
      <c r="Y44" s="385"/>
      <c r="Z44" s="385"/>
      <c r="AA44" s="385"/>
      <c r="AB44" s="385"/>
      <c r="AC44" s="385"/>
      <c r="AD44" s="385"/>
      <c r="AE44" s="385"/>
      <c r="AF44" s="385"/>
      <c r="AG44" s="385"/>
      <c r="AH44" s="385"/>
      <c r="AI44" s="385"/>
      <c r="AJ44" s="385"/>
      <c r="BJ44" s="385"/>
      <c r="BK44" s="385"/>
      <c r="BL44" s="385"/>
      <c r="BM44" s="385"/>
      <c r="BN44" s="385"/>
    </row>
    <row r="45" spans="1:66" s="407" customFormat="1" ht="12.75" customHeight="1">
      <c r="A45" s="168">
        <f aca="true" t="shared" si="22" ref="A45:A57">+A44+1</f>
        <v>35</v>
      </c>
      <c r="B45" s="454"/>
      <c r="C45" s="698" t="s">
        <v>93</v>
      </c>
      <c r="D45" s="747"/>
      <c r="E45" s="449"/>
      <c r="F45" s="449"/>
      <c r="G45" s="449"/>
      <c r="H45" s="387">
        <f>+D45+F45</f>
        <v>0</v>
      </c>
      <c r="I45" s="387">
        <f>+E45+G45</f>
        <v>0</v>
      </c>
      <c r="J45" s="449"/>
      <c r="K45" s="449"/>
      <c r="L45" s="449"/>
      <c r="M45" s="388">
        <f>+H45-I45</f>
        <v>0</v>
      </c>
      <c r="N45" s="409"/>
      <c r="O45" s="459">
        <v>0</v>
      </c>
      <c r="P45" s="559">
        <f>I45+O45</f>
        <v>0</v>
      </c>
      <c r="Q45" s="383"/>
      <c r="R45" s="383"/>
      <c r="S45" s="383"/>
      <c r="T45" s="383"/>
      <c r="U45" s="383"/>
      <c r="V45" s="383"/>
      <c r="W45" s="383"/>
      <c r="X45" s="383"/>
      <c r="Y45" s="383"/>
      <c r="Z45" s="383"/>
      <c r="AA45" s="383"/>
      <c r="AB45" s="383"/>
      <c r="AC45" s="383"/>
      <c r="AD45" s="383"/>
      <c r="AE45" s="383"/>
      <c r="AF45" s="383"/>
      <c r="AG45" s="383"/>
      <c r="AH45" s="383"/>
      <c r="AI45" s="383"/>
      <c r="AJ45" s="383"/>
      <c r="BJ45" s="383"/>
      <c r="BK45" s="383"/>
      <c r="BL45" s="383"/>
      <c r="BM45" s="383"/>
      <c r="BN45" s="383"/>
    </row>
    <row r="46" spans="1:61" s="383" customFormat="1" ht="12.75" customHeight="1">
      <c r="A46" s="168">
        <f t="shared" si="22"/>
        <v>36</v>
      </c>
      <c r="B46" s="156"/>
      <c r="C46" s="698" t="s">
        <v>94</v>
      </c>
      <c r="D46" s="747"/>
      <c r="E46" s="449"/>
      <c r="F46" s="449"/>
      <c r="G46" s="449"/>
      <c r="H46" s="387">
        <f>+D46+F46</f>
        <v>0</v>
      </c>
      <c r="I46" s="387">
        <f>+E46+G46</f>
        <v>0</v>
      </c>
      <c r="J46" s="449"/>
      <c r="K46" s="449"/>
      <c r="L46" s="449"/>
      <c r="M46" s="388">
        <f>+H46-I46</f>
        <v>0</v>
      </c>
      <c r="N46" s="410"/>
      <c r="O46" s="459">
        <v>0</v>
      </c>
      <c r="P46" s="559">
        <f>I46+O46</f>
        <v>0</v>
      </c>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row>
    <row r="47" spans="1:16" s="711" customFormat="1" ht="12.75" customHeight="1">
      <c r="A47" s="1195">
        <f t="shared" si="22"/>
        <v>37</v>
      </c>
      <c r="B47" s="1063" t="s">
        <v>852</v>
      </c>
      <c r="C47" s="1064"/>
      <c r="D47" s="702">
        <f aca="true" t="shared" si="23" ref="D47:M47">D48+D54</f>
        <v>11214.251279999999</v>
      </c>
      <c r="E47" s="703">
        <f t="shared" si="23"/>
        <v>11214.256</v>
      </c>
      <c r="F47" s="703">
        <f t="shared" si="23"/>
        <v>0</v>
      </c>
      <c r="G47" s="703">
        <f t="shared" si="23"/>
        <v>0</v>
      </c>
      <c r="H47" s="703">
        <f t="shared" si="23"/>
        <v>11214.251279999999</v>
      </c>
      <c r="I47" s="703">
        <f t="shared" si="23"/>
        <v>11214.256</v>
      </c>
      <c r="J47" s="703"/>
      <c r="K47" s="703">
        <f t="shared" si="23"/>
        <v>0</v>
      </c>
      <c r="L47" s="703">
        <f t="shared" si="23"/>
        <v>0</v>
      </c>
      <c r="M47" s="704">
        <f t="shared" si="23"/>
        <v>-0.004720000000816071</v>
      </c>
      <c r="N47" s="710">
        <f>SUM(N48,N50,N54)</f>
        <v>0</v>
      </c>
      <c r="O47" s="705">
        <f>O48+O54</f>
        <v>0</v>
      </c>
      <c r="P47" s="707">
        <f>P48+P54</f>
        <v>11214.256</v>
      </c>
    </row>
    <row r="48" spans="1:16" s="711" customFormat="1" ht="12.75" customHeight="1">
      <c r="A48" s="391">
        <f t="shared" si="22"/>
        <v>38</v>
      </c>
      <c r="B48" s="690"/>
      <c r="C48" s="1064" t="s">
        <v>839</v>
      </c>
      <c r="D48" s="702">
        <f aca="true" t="shared" si="24" ref="D48:M48">D49+D50+D51+D52+D53</f>
        <v>11129.99528</v>
      </c>
      <c r="E48" s="703">
        <f t="shared" si="24"/>
        <v>11130</v>
      </c>
      <c r="F48" s="703">
        <f t="shared" si="24"/>
        <v>0</v>
      </c>
      <c r="G48" s="703">
        <f t="shared" si="24"/>
        <v>0</v>
      </c>
      <c r="H48" s="703">
        <f t="shared" si="24"/>
        <v>11129.99528</v>
      </c>
      <c r="I48" s="703">
        <f t="shared" si="24"/>
        <v>11130</v>
      </c>
      <c r="J48" s="703"/>
      <c r="K48" s="703">
        <f t="shared" si="24"/>
        <v>0</v>
      </c>
      <c r="L48" s="703">
        <f t="shared" si="24"/>
        <v>0</v>
      </c>
      <c r="M48" s="704">
        <f t="shared" si="24"/>
        <v>-0.004720000000816071</v>
      </c>
      <c r="N48" s="794">
        <f>N49</f>
        <v>0</v>
      </c>
      <c r="O48" s="705">
        <f>O49+O50+O51+O52+O53</f>
        <v>0</v>
      </c>
      <c r="P48" s="706">
        <f>P49+P50+P51+P52+P53</f>
        <v>11130</v>
      </c>
    </row>
    <row r="49" spans="1:16" s="367" customFormat="1" ht="12.75" customHeight="1">
      <c r="A49" s="391">
        <f t="shared" si="22"/>
        <v>39</v>
      </c>
      <c r="B49" s="456"/>
      <c r="C49" s="698"/>
      <c r="D49" s="747">
        <v>11129.99528</v>
      </c>
      <c r="E49" s="449">
        <v>11130</v>
      </c>
      <c r="F49" s="449"/>
      <c r="G49" s="449"/>
      <c r="H49" s="387">
        <f>+D49+F49</f>
        <v>11129.99528</v>
      </c>
      <c r="I49" s="387">
        <f>+E49+G49</f>
        <v>11130</v>
      </c>
      <c r="J49" s="449"/>
      <c r="K49" s="449"/>
      <c r="L49" s="449"/>
      <c r="M49" s="388">
        <f>+H49-I49</f>
        <v>-0.004720000000816071</v>
      </c>
      <c r="N49" s="406"/>
      <c r="O49" s="452"/>
      <c r="P49" s="559">
        <f>+I49+O49</f>
        <v>11130</v>
      </c>
    </row>
    <row r="50" spans="1:16" s="367" customFormat="1" ht="12.75" customHeight="1">
      <c r="A50" s="391">
        <f>+A49+1</f>
        <v>40</v>
      </c>
      <c r="B50" s="690"/>
      <c r="C50" s="698"/>
      <c r="D50" s="681"/>
      <c r="E50" s="449"/>
      <c r="F50" s="449"/>
      <c r="G50" s="449"/>
      <c r="H50" s="387">
        <f>+D50+F50</f>
        <v>0</v>
      </c>
      <c r="I50" s="387">
        <f aca="true" t="shared" si="25" ref="H50:I53">+E50+G50</f>
        <v>0</v>
      </c>
      <c r="J50" s="449"/>
      <c r="K50" s="449"/>
      <c r="L50" s="449"/>
      <c r="M50" s="388">
        <f>+H50-I50</f>
        <v>0</v>
      </c>
      <c r="N50" s="409">
        <f>+N51+N52+N53</f>
        <v>0</v>
      </c>
      <c r="O50" s="452"/>
      <c r="P50" s="559">
        <f>+I50+O50</f>
        <v>0</v>
      </c>
    </row>
    <row r="51" spans="1:16" s="938" customFormat="1" ht="12.75" customHeight="1">
      <c r="A51" s="391">
        <f>+A50+1</f>
        <v>41</v>
      </c>
      <c r="B51" s="461"/>
      <c r="C51" s="699"/>
      <c r="D51" s="747"/>
      <c r="E51" s="449"/>
      <c r="F51" s="449"/>
      <c r="G51" s="449"/>
      <c r="H51" s="387">
        <f>+D51+F51</f>
        <v>0</v>
      </c>
      <c r="I51" s="387">
        <f t="shared" si="25"/>
        <v>0</v>
      </c>
      <c r="J51" s="449"/>
      <c r="K51" s="449"/>
      <c r="L51" s="449"/>
      <c r="M51" s="388">
        <f>+H51-I51</f>
        <v>0</v>
      </c>
      <c r="N51" s="406"/>
      <c r="O51" s="452"/>
      <c r="P51" s="559">
        <f>+I51+O51</f>
        <v>0</v>
      </c>
    </row>
    <row r="52" spans="1:16" s="367" customFormat="1" ht="12.75" customHeight="1">
      <c r="A52" s="391">
        <f>+A51+1</f>
        <v>42</v>
      </c>
      <c r="B52" s="461"/>
      <c r="C52" s="698"/>
      <c r="D52" s="747"/>
      <c r="E52" s="449"/>
      <c r="F52" s="449"/>
      <c r="G52" s="449"/>
      <c r="H52" s="387">
        <f t="shared" si="25"/>
        <v>0</v>
      </c>
      <c r="I52" s="387">
        <f t="shared" si="25"/>
        <v>0</v>
      </c>
      <c r="J52" s="449"/>
      <c r="K52" s="449"/>
      <c r="L52" s="449"/>
      <c r="M52" s="388">
        <f>+H52-I52</f>
        <v>0</v>
      </c>
      <c r="N52" s="406"/>
      <c r="O52" s="452"/>
      <c r="P52" s="559">
        <f>+I52+O52</f>
        <v>0</v>
      </c>
    </row>
    <row r="53" spans="1:16" s="367" customFormat="1" ht="12.75" customHeight="1" hidden="1">
      <c r="A53" s="391">
        <f t="shared" si="22"/>
        <v>43</v>
      </c>
      <c r="B53" s="461"/>
      <c r="C53" s="700"/>
      <c r="D53" s="747"/>
      <c r="E53" s="449"/>
      <c r="F53" s="449"/>
      <c r="G53" s="449"/>
      <c r="H53" s="387">
        <f t="shared" si="25"/>
        <v>0</v>
      </c>
      <c r="I53" s="387">
        <f t="shared" si="25"/>
        <v>0</v>
      </c>
      <c r="J53" s="449"/>
      <c r="K53" s="449"/>
      <c r="L53" s="449"/>
      <c r="M53" s="388">
        <f>+H53-I53</f>
        <v>0</v>
      </c>
      <c r="N53" s="406"/>
      <c r="O53" s="452"/>
      <c r="P53" s="559">
        <f>+I53+O53</f>
        <v>0</v>
      </c>
    </row>
    <row r="54" spans="1:16" s="711" customFormat="1" ht="12.75" customHeight="1">
      <c r="A54" s="391">
        <f>A52+1</f>
        <v>43</v>
      </c>
      <c r="B54" s="690"/>
      <c r="C54" s="1064" t="s">
        <v>840</v>
      </c>
      <c r="D54" s="702">
        <f>+D55+D58</f>
        <v>84.256</v>
      </c>
      <c r="E54" s="702">
        <f aca="true" t="shared" si="26" ref="E54:M54">+E55+E58</f>
        <v>84.256</v>
      </c>
      <c r="F54" s="702">
        <f t="shared" si="26"/>
        <v>0</v>
      </c>
      <c r="G54" s="702">
        <f t="shared" si="26"/>
        <v>0</v>
      </c>
      <c r="H54" s="702">
        <f t="shared" si="26"/>
        <v>84.256</v>
      </c>
      <c r="I54" s="702">
        <f t="shared" si="26"/>
        <v>84.256</v>
      </c>
      <c r="J54" s="702"/>
      <c r="K54" s="702">
        <f t="shared" si="26"/>
        <v>0</v>
      </c>
      <c r="L54" s="702">
        <f t="shared" si="26"/>
        <v>0</v>
      </c>
      <c r="M54" s="702">
        <f t="shared" si="26"/>
        <v>0</v>
      </c>
      <c r="N54" s="793"/>
      <c r="O54" s="705">
        <f>+O55+O58</f>
        <v>0</v>
      </c>
      <c r="P54" s="1183">
        <f>+P55+P58</f>
        <v>84.256</v>
      </c>
    </row>
    <row r="55" spans="1:16" s="367" customFormat="1" ht="12.75" customHeight="1">
      <c r="A55" s="391">
        <f t="shared" si="22"/>
        <v>44</v>
      </c>
      <c r="B55" s="455"/>
      <c r="C55" s="699"/>
      <c r="D55" s="747">
        <v>84.256</v>
      </c>
      <c r="E55" s="449">
        <f>D55</f>
        <v>84.256</v>
      </c>
      <c r="F55" s="449"/>
      <c r="G55" s="449"/>
      <c r="H55" s="387">
        <f aca="true" t="shared" si="27" ref="H55:I58">+D55+F55</f>
        <v>84.256</v>
      </c>
      <c r="I55" s="387">
        <f t="shared" si="27"/>
        <v>84.256</v>
      </c>
      <c r="J55" s="449"/>
      <c r="K55" s="449"/>
      <c r="L55" s="449"/>
      <c r="M55" s="388">
        <f>+H55-I55</f>
        <v>0</v>
      </c>
      <c r="N55" s="451"/>
      <c r="O55" s="452"/>
      <c r="P55" s="559">
        <f>+I55+O55</f>
        <v>84.256</v>
      </c>
    </row>
    <row r="56" spans="1:16" s="367" customFormat="1" ht="12.75" customHeight="1" hidden="1">
      <c r="A56" s="391">
        <f t="shared" si="22"/>
        <v>45</v>
      </c>
      <c r="B56" s="455"/>
      <c r="C56" s="700"/>
      <c r="D56" s="747"/>
      <c r="E56" s="449"/>
      <c r="F56" s="449"/>
      <c r="G56" s="449"/>
      <c r="H56" s="387">
        <f>+D56+F56</f>
        <v>0</v>
      </c>
      <c r="I56" s="387">
        <f t="shared" si="27"/>
        <v>0</v>
      </c>
      <c r="J56" s="449"/>
      <c r="K56" s="449"/>
      <c r="L56" s="449"/>
      <c r="M56" s="388">
        <f>+H56-I56</f>
        <v>0</v>
      </c>
      <c r="N56" s="451"/>
      <c r="O56" s="452"/>
      <c r="P56" s="559">
        <f>+I56+O56</f>
        <v>0</v>
      </c>
    </row>
    <row r="57" spans="1:16" s="367" customFormat="1" ht="12.75" customHeight="1" hidden="1" thickBot="1">
      <c r="A57" s="397">
        <f t="shared" si="22"/>
        <v>46</v>
      </c>
      <c r="B57" s="1197"/>
      <c r="C57" s="1198"/>
      <c r="D57" s="1199"/>
      <c r="E57" s="462"/>
      <c r="F57" s="462"/>
      <c r="G57" s="462"/>
      <c r="H57" s="610">
        <f t="shared" si="27"/>
        <v>0</v>
      </c>
      <c r="I57" s="610">
        <f t="shared" si="27"/>
        <v>0</v>
      </c>
      <c r="J57" s="462"/>
      <c r="K57" s="462"/>
      <c r="L57" s="462"/>
      <c r="M57" s="1200">
        <f>+H57-I57</f>
        <v>0</v>
      </c>
      <c r="N57" s="410"/>
      <c r="O57" s="712"/>
      <c r="P57" s="1201">
        <f>+I57+O57</f>
        <v>0</v>
      </c>
    </row>
    <row r="58" spans="1:16" s="367" customFormat="1" ht="12.75" customHeight="1" thickBot="1">
      <c r="A58" s="795">
        <f>A55+1</f>
        <v>45</v>
      </c>
      <c r="B58" s="796"/>
      <c r="C58" s="797"/>
      <c r="D58" s="1202"/>
      <c r="E58" s="798"/>
      <c r="F58" s="798"/>
      <c r="G58" s="798"/>
      <c r="H58" s="387">
        <f t="shared" si="27"/>
        <v>0</v>
      </c>
      <c r="I58" s="387">
        <f t="shared" si="27"/>
        <v>0</v>
      </c>
      <c r="J58" s="798"/>
      <c r="K58" s="798"/>
      <c r="L58" s="798"/>
      <c r="M58" s="388">
        <f>+H58-I58</f>
        <v>0</v>
      </c>
      <c r="N58" s="406"/>
      <c r="O58" s="799"/>
      <c r="P58" s="559">
        <f>+I58+O58</f>
        <v>0</v>
      </c>
    </row>
    <row r="59" spans="1:16" s="713" customFormat="1" ht="13.5" customHeight="1" thickBot="1">
      <c r="A59" s="1203">
        <f>A58+1</f>
        <v>46</v>
      </c>
      <c r="B59" s="1204"/>
      <c r="C59" s="1205" t="s">
        <v>700</v>
      </c>
      <c r="D59" s="1206">
        <f aca="true" t="shared" si="28" ref="D59:M59">+D7+D30+D44+D47</f>
        <v>110634.32628</v>
      </c>
      <c r="E59" s="1207">
        <f t="shared" si="28"/>
        <v>109273.00725999998</v>
      </c>
      <c r="F59" s="1207">
        <f t="shared" si="28"/>
        <v>0</v>
      </c>
      <c r="G59" s="1207">
        <f t="shared" si="28"/>
        <v>0</v>
      </c>
      <c r="H59" s="1207">
        <f t="shared" si="28"/>
        <v>110634.32628</v>
      </c>
      <c r="I59" s="1207">
        <f t="shared" si="28"/>
        <v>109273.00725999998</v>
      </c>
      <c r="J59" s="1207">
        <f t="shared" si="28"/>
        <v>0</v>
      </c>
      <c r="K59" s="1207">
        <f t="shared" si="28"/>
        <v>0</v>
      </c>
      <c r="L59" s="1207">
        <f t="shared" si="28"/>
        <v>1750.68478</v>
      </c>
      <c r="M59" s="1208">
        <f t="shared" si="28"/>
        <v>1361.319019999999</v>
      </c>
      <c r="N59" s="1209"/>
      <c r="O59" s="1206">
        <f>+O7+O30+O44+O47</f>
        <v>0</v>
      </c>
      <c r="P59" s="1208">
        <f>+P7+P30+P44+P47</f>
        <v>109273.00725999998</v>
      </c>
    </row>
    <row r="60" spans="1:16" s="182" customFormat="1" ht="13.5" customHeight="1">
      <c r="A60" s="385" t="s">
        <v>855</v>
      </c>
      <c r="B60" s="181"/>
      <c r="C60" s="185"/>
      <c r="D60" s="179"/>
      <c r="E60" s="179"/>
      <c r="F60" s="179"/>
      <c r="G60" s="179"/>
      <c r="H60" s="179"/>
      <c r="I60" s="179"/>
      <c r="J60" s="179"/>
      <c r="K60" s="179"/>
      <c r="L60" s="179"/>
      <c r="M60" s="179"/>
      <c r="N60" s="179"/>
      <c r="O60" s="179"/>
      <c r="P60" s="179"/>
    </row>
    <row r="61" spans="1:16" ht="48" customHeight="1">
      <c r="A61" s="1343" t="s">
        <v>111</v>
      </c>
      <c r="B61" s="1370"/>
      <c r="C61" s="1370"/>
      <c r="D61" s="1370"/>
      <c r="E61" s="1370"/>
      <c r="F61" s="1370"/>
      <c r="G61" s="1370"/>
      <c r="H61" s="1370"/>
      <c r="I61" s="1370"/>
      <c r="J61" s="1370"/>
      <c r="K61" s="1370"/>
      <c r="L61" s="1370"/>
      <c r="M61" s="1370"/>
      <c r="N61" s="1370"/>
      <c r="O61" s="1370"/>
      <c r="P61" s="1370"/>
    </row>
    <row r="62" spans="1:16" ht="15">
      <c r="A62" s="1343" t="s">
        <v>1102</v>
      </c>
      <c r="B62" s="1343"/>
      <c r="C62" s="1343"/>
      <c r="D62" s="1343"/>
      <c r="E62" s="1343"/>
      <c r="F62" s="1343"/>
      <c r="G62" s="1343"/>
      <c r="H62" s="1343"/>
      <c r="I62" s="1343"/>
      <c r="J62" s="1343"/>
      <c r="K62" s="1343"/>
      <c r="L62" s="1343"/>
      <c r="M62" s="1343"/>
      <c r="N62" s="1343"/>
      <c r="O62" s="1343"/>
      <c r="P62" s="1343"/>
    </row>
    <row r="63" spans="1:16" ht="24" customHeight="1">
      <c r="A63" s="1343" t="s">
        <v>104</v>
      </c>
      <c r="B63" s="1343"/>
      <c r="C63" s="1343"/>
      <c r="D63" s="1343"/>
      <c r="E63" s="1343"/>
      <c r="F63" s="1343"/>
      <c r="G63" s="1343"/>
      <c r="H63" s="1343"/>
      <c r="I63" s="1343"/>
      <c r="J63" s="1343"/>
      <c r="K63" s="1343"/>
      <c r="L63" s="1343"/>
      <c r="M63" s="1343"/>
      <c r="N63" s="1343"/>
      <c r="O63" s="1343"/>
      <c r="P63" s="1343"/>
    </row>
    <row r="64" spans="1:16" ht="15">
      <c r="A64" s="1343" t="s">
        <v>854</v>
      </c>
      <c r="B64" s="1343"/>
      <c r="C64" s="1343"/>
      <c r="D64" s="1343"/>
      <c r="E64" s="1343"/>
      <c r="F64" s="1343"/>
      <c r="G64" s="1343"/>
      <c r="H64" s="1343"/>
      <c r="I64" s="1343"/>
      <c r="J64" s="1343"/>
      <c r="K64" s="1343"/>
      <c r="L64" s="1343"/>
      <c r="M64" s="1343"/>
      <c r="N64" s="1343"/>
      <c r="O64" s="1343"/>
      <c r="P64" s="1343"/>
    </row>
    <row r="65" spans="1:16" ht="12" customHeight="1">
      <c r="A65" s="1343" t="s">
        <v>805</v>
      </c>
      <c r="B65" s="1343"/>
      <c r="C65" s="1343"/>
      <c r="D65" s="1343"/>
      <c r="E65" s="1343"/>
      <c r="F65" s="1343"/>
      <c r="G65" s="1343"/>
      <c r="H65" s="1343"/>
      <c r="I65" s="1343"/>
      <c r="J65" s="1343"/>
      <c r="K65" s="1343"/>
      <c r="L65" s="1343"/>
      <c r="M65" s="1343"/>
      <c r="N65" s="1343"/>
      <c r="O65" s="1343"/>
      <c r="P65" s="1343"/>
    </row>
    <row r="66" spans="1:16" ht="12" customHeight="1">
      <c r="A66" s="1343" t="s">
        <v>1103</v>
      </c>
      <c r="B66" s="1343"/>
      <c r="C66" s="1343"/>
      <c r="D66" s="1343"/>
      <c r="E66" s="1343"/>
      <c r="F66" s="1343"/>
      <c r="G66" s="1343"/>
      <c r="H66" s="1343"/>
      <c r="I66" s="1343"/>
      <c r="J66" s="1343"/>
      <c r="K66" s="1343"/>
      <c r="L66" s="1343"/>
      <c r="M66" s="1343"/>
      <c r="N66" s="1343"/>
      <c r="O66" s="1343"/>
      <c r="P66" s="1343"/>
    </row>
    <row r="67" spans="1:16" ht="12" customHeight="1">
      <c r="A67" s="1343" t="s">
        <v>116</v>
      </c>
      <c r="B67" s="1343"/>
      <c r="C67" s="1343"/>
      <c r="D67" s="1343"/>
      <c r="E67" s="1343"/>
      <c r="F67" s="1343"/>
      <c r="G67" s="1343"/>
      <c r="H67" s="1343"/>
      <c r="I67" s="1343"/>
      <c r="J67" s="1343"/>
      <c r="K67" s="1343"/>
      <c r="L67" s="1343"/>
      <c r="M67" s="1343"/>
      <c r="N67" s="1343"/>
      <c r="O67" s="1343"/>
      <c r="P67" s="1343"/>
    </row>
    <row r="68" s="383" customFormat="1" ht="12.75">
      <c r="N68" s="411"/>
    </row>
    <row r="69" s="383" customFormat="1" ht="12.75">
      <c r="N69" s="411"/>
    </row>
    <row r="70" s="383" customFormat="1" ht="12.75">
      <c r="N70" s="411"/>
    </row>
    <row r="71" spans="1:2" ht="15">
      <c r="A71" s="412"/>
      <c r="B71" s="412"/>
    </row>
  </sheetData>
  <sheetProtection/>
  <mergeCells count="19">
    <mergeCell ref="A4:A6"/>
    <mergeCell ref="B4:B6"/>
    <mergeCell ref="C4:C6"/>
    <mergeCell ref="D4:E4"/>
    <mergeCell ref="F4:G4"/>
    <mergeCell ref="H4:I4"/>
    <mergeCell ref="J4:J5"/>
    <mergeCell ref="K4:K5"/>
    <mergeCell ref="L4:L5"/>
    <mergeCell ref="M4:M5"/>
    <mergeCell ref="O4:O5"/>
    <mergeCell ref="P4:P5"/>
    <mergeCell ref="A67:P67"/>
    <mergeCell ref="A61:P61"/>
    <mergeCell ref="A62:P62"/>
    <mergeCell ref="A63:P63"/>
    <mergeCell ref="A64:P64"/>
    <mergeCell ref="A65:P65"/>
    <mergeCell ref="A66:P66"/>
  </mergeCells>
  <printOptions horizontalCentered="1"/>
  <pageMargins left="0" right="0" top="0.3937007874015748" bottom="0" header="0.31496062992125984" footer="0.31496062992125984"/>
  <pageSetup fitToHeight="1" fitToWidth="1" horizontalDpi="600" verticalDpi="600" orientation="landscape" paperSize="9" scale="59"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S39"/>
  <sheetViews>
    <sheetView tabSelected="1" zoomScalePageLayoutView="0" workbookViewId="0" topLeftCell="A1">
      <selection activeCell="A35" sqref="A35:N35"/>
    </sheetView>
  </sheetViews>
  <sheetFormatPr defaultColWidth="26.28125" defaultRowHeight="15"/>
  <cols>
    <col min="1" max="1" width="4.28125" style="162" customWidth="1"/>
    <col min="2" max="2" width="13.7109375" style="162" customWidth="1"/>
    <col min="3" max="3" width="34.28125" style="162" customWidth="1"/>
    <col min="4" max="4" width="12.140625" style="162" customWidth="1"/>
    <col min="5" max="5" width="10.7109375" style="162" customWidth="1"/>
    <col min="6" max="6" width="11.57421875" style="162" customWidth="1"/>
    <col min="7" max="7" width="10.7109375" style="162" customWidth="1"/>
    <col min="8" max="8" width="11.7109375" style="162" customWidth="1"/>
    <col min="9" max="9" width="10.7109375" style="162" customWidth="1"/>
    <col min="10" max="10" width="12.57421875" style="162" customWidth="1"/>
    <col min="11" max="11" width="0.85546875" style="162" customWidth="1"/>
    <col min="12" max="12" width="10.7109375" style="162" customWidth="1"/>
    <col min="13" max="13" width="14.00390625" style="162" customWidth="1"/>
    <col min="14" max="14" width="10.7109375" style="162" customWidth="1"/>
    <col min="15" max="15" width="8.8515625" style="163" customWidth="1"/>
    <col min="16" max="16" width="9.140625" style="163" customWidth="1"/>
    <col min="17" max="253" width="9.140625" style="162" customWidth="1"/>
    <col min="254" max="254" width="3.28125" style="162" customWidth="1"/>
    <col min="255" max="255" width="11.8515625" style="162" customWidth="1"/>
    <col min="256" max="16384" width="26.28125" style="162" customWidth="1"/>
  </cols>
  <sheetData>
    <row r="1" spans="1:19" s="9" customFormat="1" ht="21">
      <c r="A1" s="736" t="s">
        <v>810</v>
      </c>
      <c r="B1" s="248"/>
      <c r="C1" s="248"/>
      <c r="D1" s="248"/>
      <c r="E1" s="248"/>
      <c r="F1" s="248"/>
      <c r="G1" s="248"/>
      <c r="H1" s="320"/>
      <c r="I1" s="248"/>
      <c r="J1" s="248"/>
      <c r="K1" s="570"/>
      <c r="L1" s="248"/>
      <c r="M1" s="248"/>
      <c r="N1" s="248"/>
      <c r="O1" s="8"/>
      <c r="P1" s="8"/>
      <c r="Q1" s="8"/>
      <c r="R1" s="8"/>
      <c r="S1" s="8"/>
    </row>
    <row r="2" spans="1:19" ht="13.5" thickBot="1">
      <c r="A2" s="571"/>
      <c r="B2" s="571"/>
      <c r="C2" s="571"/>
      <c r="D2" s="572"/>
      <c r="E2" s="572"/>
      <c r="F2" s="571"/>
      <c r="G2" s="571"/>
      <c r="H2" s="571"/>
      <c r="I2" s="571"/>
      <c r="J2" s="571"/>
      <c r="K2" s="570"/>
      <c r="L2" s="571"/>
      <c r="M2" s="571"/>
      <c r="N2" s="573" t="s">
        <v>493</v>
      </c>
      <c r="Q2" s="163"/>
      <c r="R2" s="163"/>
      <c r="S2" s="163"/>
    </row>
    <row r="3" spans="1:14" ht="27" customHeight="1">
      <c r="A3" s="1388" t="s">
        <v>472</v>
      </c>
      <c r="B3" s="1391" t="s">
        <v>806</v>
      </c>
      <c r="C3" s="1394" t="s">
        <v>712</v>
      </c>
      <c r="D3" s="1397" t="s">
        <v>737</v>
      </c>
      <c r="E3" s="1398"/>
      <c r="F3" s="1398" t="s">
        <v>693</v>
      </c>
      <c r="G3" s="1398"/>
      <c r="H3" s="1398" t="s">
        <v>713</v>
      </c>
      <c r="I3" s="1398"/>
      <c r="J3" s="1399" t="s">
        <v>702</v>
      </c>
      <c r="K3" s="570"/>
      <c r="L3" s="1401" t="s">
        <v>753</v>
      </c>
      <c r="M3" s="1403" t="s">
        <v>779</v>
      </c>
      <c r="N3" s="1405" t="s">
        <v>695</v>
      </c>
    </row>
    <row r="4" spans="1:14" ht="15" customHeight="1">
      <c r="A4" s="1389"/>
      <c r="B4" s="1392"/>
      <c r="C4" s="1395"/>
      <c r="D4" s="574" t="s">
        <v>738</v>
      </c>
      <c r="E4" s="575" t="s">
        <v>631</v>
      </c>
      <c r="F4" s="574" t="s">
        <v>733</v>
      </c>
      <c r="G4" s="575" t="s">
        <v>631</v>
      </c>
      <c r="H4" s="574" t="s">
        <v>714</v>
      </c>
      <c r="I4" s="575" t="s">
        <v>631</v>
      </c>
      <c r="J4" s="1400"/>
      <c r="K4" s="570"/>
      <c r="L4" s="1402"/>
      <c r="M4" s="1404"/>
      <c r="N4" s="1406"/>
    </row>
    <row r="5" spans="1:14" ht="12.75" customHeight="1" thickBot="1">
      <c r="A5" s="1390"/>
      <c r="B5" s="1393"/>
      <c r="C5" s="1396"/>
      <c r="D5" s="576" t="s">
        <v>552</v>
      </c>
      <c r="E5" s="577" t="s">
        <v>553</v>
      </c>
      <c r="F5" s="577" t="s">
        <v>554</v>
      </c>
      <c r="G5" s="577" t="s">
        <v>555</v>
      </c>
      <c r="H5" s="577" t="s">
        <v>628</v>
      </c>
      <c r="I5" s="577" t="s">
        <v>629</v>
      </c>
      <c r="J5" s="578" t="s">
        <v>696</v>
      </c>
      <c r="K5" s="570"/>
      <c r="L5" s="579" t="s">
        <v>559</v>
      </c>
      <c r="M5" s="580" t="s">
        <v>560</v>
      </c>
      <c r="N5" s="578" t="s">
        <v>715</v>
      </c>
    </row>
    <row r="6" spans="1:16" s="161" customFormat="1" ht="12.75">
      <c r="A6" s="581">
        <v>1</v>
      </c>
      <c r="B6" s="1210"/>
      <c r="C6" s="634"/>
      <c r="D6" s="598"/>
      <c r="E6" s="599"/>
      <c r="F6" s="599"/>
      <c r="G6" s="599"/>
      <c r="H6" s="582">
        <f>+D6+F6</f>
        <v>0</v>
      </c>
      <c r="I6" s="582">
        <f>+E6+G6</f>
        <v>0</v>
      </c>
      <c r="J6" s="583">
        <f>+H6-I6</f>
        <v>0</v>
      </c>
      <c r="K6" s="584"/>
      <c r="L6" s="598"/>
      <c r="M6" s="599"/>
      <c r="N6" s="583">
        <f aca="true" t="shared" si="0" ref="N6:N29">+I6+L6+M6</f>
        <v>0</v>
      </c>
      <c r="O6" s="606"/>
      <c r="P6" s="606"/>
    </row>
    <row r="7" spans="1:16" s="161" customFormat="1" ht="12.75">
      <c r="A7" s="585">
        <v>2</v>
      </c>
      <c r="B7" s="1210"/>
      <c r="C7" s="634"/>
      <c r="D7" s="600"/>
      <c r="E7" s="601"/>
      <c r="F7" s="601"/>
      <c r="G7" s="601"/>
      <c r="H7" s="586">
        <f aca="true" t="shared" si="1" ref="H7:I28">+D7+F7</f>
        <v>0</v>
      </c>
      <c r="I7" s="586">
        <f t="shared" si="1"/>
        <v>0</v>
      </c>
      <c r="J7" s="463">
        <f aca="true" t="shared" si="2" ref="J7:J29">+H7-I7</f>
        <v>0</v>
      </c>
      <c r="K7" s="584"/>
      <c r="L7" s="600"/>
      <c r="M7" s="601"/>
      <c r="N7" s="463">
        <f t="shared" si="0"/>
        <v>0</v>
      </c>
      <c r="O7" s="606"/>
      <c r="P7" s="606"/>
    </row>
    <row r="8" spans="1:16" s="161" customFormat="1" ht="12.75">
      <c r="A8" s="585">
        <v>3</v>
      </c>
      <c r="B8" s="1210"/>
      <c r="C8" s="634"/>
      <c r="D8" s="600"/>
      <c r="E8" s="601"/>
      <c r="F8" s="601"/>
      <c r="G8" s="601"/>
      <c r="H8" s="586">
        <f t="shared" si="1"/>
        <v>0</v>
      </c>
      <c r="I8" s="586">
        <f t="shared" si="1"/>
        <v>0</v>
      </c>
      <c r="J8" s="463">
        <f t="shared" si="2"/>
        <v>0</v>
      </c>
      <c r="K8" s="584"/>
      <c r="L8" s="600"/>
      <c r="M8" s="601"/>
      <c r="N8" s="463">
        <f t="shared" si="0"/>
        <v>0</v>
      </c>
      <c r="O8" s="606"/>
      <c r="P8" s="606"/>
    </row>
    <row r="9" spans="1:16" s="161" customFormat="1" ht="12.75">
      <c r="A9" s="585">
        <v>4</v>
      </c>
      <c r="B9" s="1210"/>
      <c r="C9" s="634"/>
      <c r="D9" s="600"/>
      <c r="E9" s="601"/>
      <c r="F9" s="601"/>
      <c r="G9" s="601"/>
      <c r="H9" s="586">
        <f t="shared" si="1"/>
        <v>0</v>
      </c>
      <c r="I9" s="586">
        <f t="shared" si="1"/>
        <v>0</v>
      </c>
      <c r="J9" s="463">
        <f t="shared" si="2"/>
        <v>0</v>
      </c>
      <c r="K9" s="584"/>
      <c r="L9" s="600"/>
      <c r="M9" s="601"/>
      <c r="N9" s="463">
        <f t="shared" si="0"/>
        <v>0</v>
      </c>
      <c r="O9" s="606"/>
      <c r="P9" s="606"/>
    </row>
    <row r="10" spans="1:16" s="161" customFormat="1" ht="12.75">
      <c r="A10" s="585">
        <v>5</v>
      </c>
      <c r="B10" s="1210"/>
      <c r="C10" s="634"/>
      <c r="D10" s="600"/>
      <c r="E10" s="601"/>
      <c r="F10" s="601"/>
      <c r="G10" s="601"/>
      <c r="H10" s="586">
        <f t="shared" si="1"/>
        <v>0</v>
      </c>
      <c r="I10" s="586">
        <f t="shared" si="1"/>
        <v>0</v>
      </c>
      <c r="J10" s="463">
        <f t="shared" si="2"/>
        <v>0</v>
      </c>
      <c r="K10" s="584"/>
      <c r="L10" s="600"/>
      <c r="M10" s="601"/>
      <c r="N10" s="463">
        <f t="shared" si="0"/>
        <v>0</v>
      </c>
      <c r="O10" s="606"/>
      <c r="P10" s="606"/>
    </row>
    <row r="11" spans="1:16" s="161" customFormat="1" ht="12.75">
      <c r="A11" s="585">
        <v>6</v>
      </c>
      <c r="B11" s="1210"/>
      <c r="C11" s="634"/>
      <c r="D11" s="600"/>
      <c r="E11" s="601"/>
      <c r="F11" s="601"/>
      <c r="G11" s="601"/>
      <c r="H11" s="586">
        <f t="shared" si="1"/>
        <v>0</v>
      </c>
      <c r="I11" s="586">
        <f t="shared" si="1"/>
        <v>0</v>
      </c>
      <c r="J11" s="463">
        <f t="shared" si="2"/>
        <v>0</v>
      </c>
      <c r="K11" s="584"/>
      <c r="L11" s="600"/>
      <c r="M11" s="601"/>
      <c r="N11" s="463">
        <f t="shared" si="0"/>
        <v>0</v>
      </c>
      <c r="O11" s="606"/>
      <c r="P11" s="606"/>
    </row>
    <row r="12" spans="1:16" s="161" customFormat="1" ht="12.75">
      <c r="A12" s="585">
        <v>7</v>
      </c>
      <c r="B12" s="1210"/>
      <c r="C12" s="634"/>
      <c r="D12" s="600"/>
      <c r="E12" s="601"/>
      <c r="F12" s="601"/>
      <c r="G12" s="601"/>
      <c r="H12" s="587">
        <f t="shared" si="1"/>
        <v>0</v>
      </c>
      <c r="I12" s="587">
        <f t="shared" si="1"/>
        <v>0</v>
      </c>
      <c r="J12" s="464">
        <f t="shared" si="2"/>
        <v>0</v>
      </c>
      <c r="K12" s="584"/>
      <c r="L12" s="600"/>
      <c r="M12" s="601"/>
      <c r="N12" s="464">
        <f t="shared" si="0"/>
        <v>0</v>
      </c>
      <c r="O12" s="606"/>
      <c r="P12" s="606"/>
    </row>
    <row r="13" spans="1:14" ht="12.75">
      <c r="A13" s="585">
        <v>8</v>
      </c>
      <c r="B13" s="1210"/>
      <c r="C13" s="635"/>
      <c r="D13" s="602"/>
      <c r="E13" s="603"/>
      <c r="F13" s="603"/>
      <c r="G13" s="603"/>
      <c r="H13" s="586">
        <f t="shared" si="1"/>
        <v>0</v>
      </c>
      <c r="I13" s="586">
        <f t="shared" si="1"/>
        <v>0</v>
      </c>
      <c r="J13" s="463">
        <f t="shared" si="2"/>
        <v>0</v>
      </c>
      <c r="K13" s="588"/>
      <c r="L13" s="602"/>
      <c r="M13" s="603"/>
      <c r="N13" s="463">
        <f t="shared" si="0"/>
        <v>0</v>
      </c>
    </row>
    <row r="14" spans="1:14" ht="12.75">
      <c r="A14" s="585">
        <v>9</v>
      </c>
      <c r="B14" s="1210"/>
      <c r="C14" s="636"/>
      <c r="D14" s="602"/>
      <c r="E14" s="603"/>
      <c r="F14" s="603"/>
      <c r="G14" s="603"/>
      <c r="H14" s="586">
        <f t="shared" si="1"/>
        <v>0</v>
      </c>
      <c r="I14" s="586">
        <f t="shared" si="1"/>
        <v>0</v>
      </c>
      <c r="J14" s="463">
        <f t="shared" si="2"/>
        <v>0</v>
      </c>
      <c r="K14" s="588"/>
      <c r="L14" s="602"/>
      <c r="M14" s="603"/>
      <c r="N14" s="463">
        <f t="shared" si="0"/>
        <v>0</v>
      </c>
    </row>
    <row r="15" spans="1:14" ht="12.75">
      <c r="A15" s="585">
        <v>10</v>
      </c>
      <c r="B15" s="1210"/>
      <c r="C15" s="636"/>
      <c r="D15" s="602"/>
      <c r="E15" s="603"/>
      <c r="F15" s="603"/>
      <c r="G15" s="603"/>
      <c r="H15" s="586">
        <f t="shared" si="1"/>
        <v>0</v>
      </c>
      <c r="I15" s="586">
        <f t="shared" si="1"/>
        <v>0</v>
      </c>
      <c r="J15" s="463">
        <f t="shared" si="2"/>
        <v>0</v>
      </c>
      <c r="K15" s="588"/>
      <c r="L15" s="602"/>
      <c r="M15" s="603"/>
      <c r="N15" s="463">
        <f t="shared" si="0"/>
        <v>0</v>
      </c>
    </row>
    <row r="16" spans="1:14" ht="12.75">
      <c r="A16" s="585">
        <v>11</v>
      </c>
      <c r="B16" s="1210"/>
      <c r="C16" s="635"/>
      <c r="D16" s="602"/>
      <c r="E16" s="603"/>
      <c r="F16" s="603"/>
      <c r="G16" s="603"/>
      <c r="H16" s="586">
        <f t="shared" si="1"/>
        <v>0</v>
      </c>
      <c r="I16" s="586">
        <f t="shared" si="1"/>
        <v>0</v>
      </c>
      <c r="J16" s="463">
        <f t="shared" si="2"/>
        <v>0</v>
      </c>
      <c r="K16" s="588"/>
      <c r="L16" s="602"/>
      <c r="M16" s="603"/>
      <c r="N16" s="463">
        <f t="shared" si="0"/>
        <v>0</v>
      </c>
    </row>
    <row r="17" spans="1:14" ht="12.75">
      <c r="A17" s="585">
        <v>12</v>
      </c>
      <c r="B17" s="1210"/>
      <c r="C17" s="636"/>
      <c r="D17" s="602"/>
      <c r="E17" s="603"/>
      <c r="F17" s="603"/>
      <c r="G17" s="603"/>
      <c r="H17" s="586">
        <f t="shared" si="1"/>
        <v>0</v>
      </c>
      <c r="I17" s="586">
        <f t="shared" si="1"/>
        <v>0</v>
      </c>
      <c r="J17" s="463">
        <f t="shared" si="2"/>
        <v>0</v>
      </c>
      <c r="K17" s="588"/>
      <c r="L17" s="602"/>
      <c r="M17" s="603"/>
      <c r="N17" s="463">
        <f t="shared" si="0"/>
        <v>0</v>
      </c>
    </row>
    <row r="18" spans="1:14" ht="12.75">
      <c r="A18" s="585">
        <v>13</v>
      </c>
      <c r="B18" s="1211"/>
      <c r="C18" s="636"/>
      <c r="D18" s="602"/>
      <c r="E18" s="603"/>
      <c r="F18" s="603"/>
      <c r="G18" s="603"/>
      <c r="H18" s="586">
        <f t="shared" si="1"/>
        <v>0</v>
      </c>
      <c r="I18" s="586">
        <f t="shared" si="1"/>
        <v>0</v>
      </c>
      <c r="J18" s="463">
        <f t="shared" si="2"/>
        <v>0</v>
      </c>
      <c r="K18" s="588"/>
      <c r="L18" s="602"/>
      <c r="M18" s="603"/>
      <c r="N18" s="463">
        <f t="shared" si="0"/>
        <v>0</v>
      </c>
    </row>
    <row r="19" spans="1:14" ht="12.75">
      <c r="A19" s="585">
        <v>14</v>
      </c>
      <c r="B19" s="1212"/>
      <c r="C19" s="637"/>
      <c r="D19" s="638"/>
      <c r="E19" s="639"/>
      <c r="F19" s="639"/>
      <c r="G19" s="639"/>
      <c r="H19" s="640">
        <f t="shared" si="1"/>
        <v>0</v>
      </c>
      <c r="I19" s="640">
        <f t="shared" si="1"/>
        <v>0</v>
      </c>
      <c r="J19" s="641">
        <f t="shared" si="2"/>
        <v>0</v>
      </c>
      <c r="K19" s="588"/>
      <c r="L19" s="638"/>
      <c r="M19" s="639"/>
      <c r="N19" s="641">
        <f t="shared" si="0"/>
        <v>0</v>
      </c>
    </row>
    <row r="20" spans="1:14" ht="12.75">
      <c r="A20" s="585">
        <v>15</v>
      </c>
      <c r="B20" s="1212"/>
      <c r="C20" s="637"/>
      <c r="D20" s="638"/>
      <c r="E20" s="639"/>
      <c r="F20" s="639"/>
      <c r="G20" s="639"/>
      <c r="H20" s="640">
        <f t="shared" si="1"/>
        <v>0</v>
      </c>
      <c r="I20" s="640">
        <f t="shared" si="1"/>
        <v>0</v>
      </c>
      <c r="J20" s="641">
        <f t="shared" si="2"/>
        <v>0</v>
      </c>
      <c r="K20" s="588"/>
      <c r="L20" s="638"/>
      <c r="M20" s="639"/>
      <c r="N20" s="641">
        <f t="shared" si="0"/>
        <v>0</v>
      </c>
    </row>
    <row r="21" spans="1:14" ht="12.75">
      <c r="A21" s="585">
        <v>16</v>
      </c>
      <c r="B21" s="1212"/>
      <c r="C21" s="637"/>
      <c r="D21" s="638"/>
      <c r="E21" s="639"/>
      <c r="F21" s="639"/>
      <c r="G21" s="639"/>
      <c r="H21" s="640">
        <f t="shared" si="1"/>
        <v>0</v>
      </c>
      <c r="I21" s="640">
        <f t="shared" si="1"/>
        <v>0</v>
      </c>
      <c r="J21" s="641">
        <f t="shared" si="2"/>
        <v>0</v>
      </c>
      <c r="K21" s="588"/>
      <c r="L21" s="602"/>
      <c r="M21" s="603"/>
      <c r="N21" s="463">
        <f t="shared" si="0"/>
        <v>0</v>
      </c>
    </row>
    <row r="22" spans="1:14" ht="12.75">
      <c r="A22" s="585">
        <v>17</v>
      </c>
      <c r="B22" s="1212"/>
      <c r="C22" s="642"/>
      <c r="D22" s="638"/>
      <c r="E22" s="639"/>
      <c r="F22" s="639"/>
      <c r="G22" s="639"/>
      <c r="H22" s="640">
        <f t="shared" si="1"/>
        <v>0</v>
      </c>
      <c r="I22" s="640">
        <f t="shared" si="1"/>
        <v>0</v>
      </c>
      <c r="J22" s="641">
        <f t="shared" si="2"/>
        <v>0</v>
      </c>
      <c r="K22" s="588"/>
      <c r="L22" s="602"/>
      <c r="M22" s="603"/>
      <c r="N22" s="463">
        <f t="shared" si="0"/>
        <v>0</v>
      </c>
    </row>
    <row r="23" spans="1:14" ht="12.75">
      <c r="A23" s="585">
        <v>18</v>
      </c>
      <c r="B23" s="1212"/>
      <c r="C23" s="642"/>
      <c r="D23" s="638"/>
      <c r="E23" s="639"/>
      <c r="F23" s="639"/>
      <c r="G23" s="639"/>
      <c r="H23" s="640">
        <f t="shared" si="1"/>
        <v>0</v>
      </c>
      <c r="I23" s="640">
        <f t="shared" si="1"/>
        <v>0</v>
      </c>
      <c r="J23" s="641">
        <f t="shared" si="2"/>
        <v>0</v>
      </c>
      <c r="K23" s="588"/>
      <c r="L23" s="602"/>
      <c r="M23" s="603"/>
      <c r="N23" s="463">
        <f t="shared" si="0"/>
        <v>0</v>
      </c>
    </row>
    <row r="24" spans="1:14" ht="12.75">
      <c r="A24" s="585">
        <v>19</v>
      </c>
      <c r="B24" s="1212"/>
      <c r="C24" s="642"/>
      <c r="D24" s="638"/>
      <c r="E24" s="639"/>
      <c r="F24" s="639"/>
      <c r="G24" s="639"/>
      <c r="H24" s="640">
        <f t="shared" si="1"/>
        <v>0</v>
      </c>
      <c r="I24" s="640">
        <f t="shared" si="1"/>
        <v>0</v>
      </c>
      <c r="J24" s="641">
        <f t="shared" si="2"/>
        <v>0</v>
      </c>
      <c r="K24" s="588"/>
      <c r="L24" s="602"/>
      <c r="M24" s="603"/>
      <c r="N24" s="463">
        <f t="shared" si="0"/>
        <v>0</v>
      </c>
    </row>
    <row r="25" spans="1:14" ht="12.75">
      <c r="A25" s="585">
        <v>20</v>
      </c>
      <c r="B25" s="1212"/>
      <c r="C25" s="642"/>
      <c r="D25" s="638"/>
      <c r="E25" s="639"/>
      <c r="F25" s="639"/>
      <c r="G25" s="639"/>
      <c r="H25" s="640">
        <f t="shared" si="1"/>
        <v>0</v>
      </c>
      <c r="I25" s="640">
        <f t="shared" si="1"/>
        <v>0</v>
      </c>
      <c r="J25" s="641">
        <f t="shared" si="2"/>
        <v>0</v>
      </c>
      <c r="K25" s="588"/>
      <c r="L25" s="602"/>
      <c r="M25" s="603"/>
      <c r="N25" s="463">
        <f t="shared" si="0"/>
        <v>0</v>
      </c>
    </row>
    <row r="26" spans="1:14" ht="12.75">
      <c r="A26" s="585">
        <v>21</v>
      </c>
      <c r="B26" s="1212"/>
      <c r="C26" s="642"/>
      <c r="D26" s="638"/>
      <c r="E26" s="639"/>
      <c r="F26" s="639"/>
      <c r="G26" s="639"/>
      <c r="H26" s="640">
        <f t="shared" si="1"/>
        <v>0</v>
      </c>
      <c r="I26" s="640">
        <f t="shared" si="1"/>
        <v>0</v>
      </c>
      <c r="J26" s="641">
        <f t="shared" si="2"/>
        <v>0</v>
      </c>
      <c r="K26" s="588"/>
      <c r="L26" s="602"/>
      <c r="M26" s="603"/>
      <c r="N26" s="463">
        <f t="shared" si="0"/>
        <v>0</v>
      </c>
    </row>
    <row r="27" spans="1:14" ht="12.75">
      <c r="A27" s="585">
        <v>22</v>
      </c>
      <c r="B27" s="1212"/>
      <c r="C27" s="642"/>
      <c r="D27" s="638"/>
      <c r="E27" s="639"/>
      <c r="F27" s="639"/>
      <c r="G27" s="639"/>
      <c r="H27" s="640">
        <f t="shared" si="1"/>
        <v>0</v>
      </c>
      <c r="I27" s="640">
        <f t="shared" si="1"/>
        <v>0</v>
      </c>
      <c r="J27" s="641">
        <f t="shared" si="2"/>
        <v>0</v>
      </c>
      <c r="K27" s="588"/>
      <c r="L27" s="602"/>
      <c r="M27" s="603"/>
      <c r="N27" s="463">
        <f t="shared" si="0"/>
        <v>0</v>
      </c>
    </row>
    <row r="28" spans="1:14" ht="12.75">
      <c r="A28" s="585">
        <v>23</v>
      </c>
      <c r="B28" s="1212"/>
      <c r="C28" s="642"/>
      <c r="D28" s="638"/>
      <c r="E28" s="639"/>
      <c r="F28" s="639"/>
      <c r="G28" s="639"/>
      <c r="H28" s="640">
        <f>+D28+F28</f>
        <v>0</v>
      </c>
      <c r="I28" s="640">
        <f t="shared" si="1"/>
        <v>0</v>
      </c>
      <c r="J28" s="641">
        <f t="shared" si="2"/>
        <v>0</v>
      </c>
      <c r="K28" s="588"/>
      <c r="L28" s="602"/>
      <c r="M28" s="603"/>
      <c r="N28" s="463">
        <f t="shared" si="0"/>
        <v>0</v>
      </c>
    </row>
    <row r="29" spans="1:14" ht="13.5" thickBot="1">
      <c r="A29" s="585">
        <v>24</v>
      </c>
      <c r="B29" s="605"/>
      <c r="C29" s="643"/>
      <c r="D29" s="604"/>
      <c r="E29" s="605"/>
      <c r="F29" s="605"/>
      <c r="G29" s="605"/>
      <c r="H29" s="589">
        <f>+D29+F29</f>
        <v>0</v>
      </c>
      <c r="I29" s="640">
        <f>+E29+G29</f>
        <v>0</v>
      </c>
      <c r="J29" s="641">
        <f t="shared" si="2"/>
        <v>0</v>
      </c>
      <c r="K29" s="588"/>
      <c r="L29" s="604"/>
      <c r="M29" s="605"/>
      <c r="N29" s="590">
        <f t="shared" si="0"/>
        <v>0</v>
      </c>
    </row>
    <row r="30" spans="1:16" s="166" customFormat="1" ht="12.75" customHeight="1" thickBot="1">
      <c r="A30" s="1213">
        <f>+A29+1</f>
        <v>25</v>
      </c>
      <c r="B30" s="591" t="s">
        <v>1104</v>
      </c>
      <c r="C30" s="592"/>
      <c r="D30" s="1180">
        <f aca="true" t="shared" si="3" ref="D30:J30">SUM(D6:D29)</f>
        <v>0</v>
      </c>
      <c r="E30" s="1177">
        <f t="shared" si="3"/>
        <v>0</v>
      </c>
      <c r="F30" s="1177">
        <f t="shared" si="3"/>
        <v>0</v>
      </c>
      <c r="G30" s="1177">
        <f t="shared" si="3"/>
        <v>0</v>
      </c>
      <c r="H30" s="1177">
        <f t="shared" si="3"/>
        <v>0</v>
      </c>
      <c r="I30" s="1177">
        <f t="shared" si="3"/>
        <v>0</v>
      </c>
      <c r="J30" s="1178">
        <f t="shared" si="3"/>
        <v>0</v>
      </c>
      <c r="K30" s="1214"/>
      <c r="L30" s="1180">
        <f>SUM(L6:L29)</f>
        <v>0</v>
      </c>
      <c r="M30" s="1177">
        <f>SUM(M6:M29)</f>
        <v>0</v>
      </c>
      <c r="N30" s="1178">
        <f>SUM(N6:N29)</f>
        <v>0</v>
      </c>
      <c r="O30" s="607"/>
      <c r="P30" s="607"/>
    </row>
    <row r="31" spans="1:16" s="183" customFormat="1" ht="15">
      <c r="A31" s="593"/>
      <c r="B31" s="594"/>
      <c r="C31" s="594"/>
      <c r="D31" s="595"/>
      <c r="E31" s="595"/>
      <c r="F31" s="595"/>
      <c r="G31" s="595"/>
      <c r="H31" s="595"/>
      <c r="I31" s="595"/>
      <c r="J31" s="595"/>
      <c r="K31" s="596"/>
      <c r="L31" s="595"/>
      <c r="M31" s="595"/>
      <c r="N31" s="595"/>
      <c r="O31" s="608"/>
      <c r="P31" s="608"/>
    </row>
    <row r="32" spans="1:14" ht="18" customHeight="1">
      <c r="A32" s="597" t="s">
        <v>590</v>
      </c>
      <c r="B32" s="571"/>
      <c r="C32" s="571"/>
      <c r="D32" s="571"/>
      <c r="E32" s="571"/>
      <c r="F32" s="571"/>
      <c r="G32" s="571"/>
      <c r="H32" s="571"/>
      <c r="I32" s="571"/>
      <c r="J32" s="571"/>
      <c r="K32" s="571"/>
      <c r="L32" s="571"/>
      <c r="M32" s="571"/>
      <c r="N32" s="571"/>
    </row>
    <row r="33" spans="1:14" ht="30" customHeight="1">
      <c r="A33" s="1387" t="s">
        <v>973</v>
      </c>
      <c r="B33" s="1387"/>
      <c r="C33" s="1387"/>
      <c r="D33" s="1387"/>
      <c r="E33" s="1387"/>
      <c r="F33" s="1387"/>
      <c r="G33" s="1387"/>
      <c r="H33" s="1387"/>
      <c r="I33" s="1387"/>
      <c r="J33" s="1387"/>
      <c r="K33" s="1387"/>
      <c r="L33" s="1387"/>
      <c r="M33" s="1387"/>
      <c r="N33" s="1387"/>
    </row>
    <row r="34" spans="1:14" ht="14.25" customHeight="1">
      <c r="A34" s="1387" t="s">
        <v>1125</v>
      </c>
      <c r="B34" s="1387"/>
      <c r="C34" s="1387"/>
      <c r="D34" s="1387"/>
      <c r="E34" s="1387"/>
      <c r="F34" s="1387"/>
      <c r="G34" s="1387"/>
      <c r="H34" s="1387"/>
      <c r="I34" s="1387"/>
      <c r="J34" s="1387"/>
      <c r="K34" s="1387"/>
      <c r="L34" s="1387"/>
      <c r="M34" s="1387"/>
      <c r="N34" s="1387"/>
    </row>
    <row r="35" spans="1:14" ht="28.5" customHeight="1">
      <c r="A35" s="1387" t="s">
        <v>739</v>
      </c>
      <c r="B35" s="1387"/>
      <c r="C35" s="1387"/>
      <c r="D35" s="1387"/>
      <c r="E35" s="1387"/>
      <c r="F35" s="1387"/>
      <c r="G35" s="1387"/>
      <c r="H35" s="1387"/>
      <c r="I35" s="1387"/>
      <c r="J35" s="1387"/>
      <c r="K35" s="1387"/>
      <c r="L35" s="1387"/>
      <c r="M35" s="1387"/>
      <c r="N35" s="1387"/>
    </row>
    <row r="36" spans="1:14" ht="12.75">
      <c r="A36" s="1387" t="s">
        <v>1105</v>
      </c>
      <c r="B36" s="1387"/>
      <c r="C36" s="1387"/>
      <c r="D36" s="1387"/>
      <c r="E36" s="1387"/>
      <c r="F36" s="1387"/>
      <c r="G36" s="1387"/>
      <c r="H36" s="1387"/>
      <c r="I36" s="1387"/>
      <c r="J36" s="1387"/>
      <c r="K36" s="1387"/>
      <c r="L36" s="1387"/>
      <c r="M36" s="1387"/>
      <c r="N36" s="1387"/>
    </row>
    <row r="37" spans="1:14" ht="12.75">
      <c r="A37" s="1387" t="s">
        <v>767</v>
      </c>
      <c r="B37" s="1387"/>
      <c r="C37" s="1387"/>
      <c r="D37" s="1387"/>
      <c r="E37" s="1387"/>
      <c r="F37" s="1387"/>
      <c r="G37" s="1387"/>
      <c r="H37" s="1387"/>
      <c r="I37" s="1387"/>
      <c r="J37" s="1387"/>
      <c r="K37" s="1387"/>
      <c r="L37" s="1387"/>
      <c r="M37" s="1387"/>
      <c r="N37" s="1387"/>
    </row>
    <row r="38" spans="1:14" ht="12.75">
      <c r="A38" s="571"/>
      <c r="B38" s="571"/>
      <c r="C38" s="571"/>
      <c r="D38" s="571"/>
      <c r="E38" s="571"/>
      <c r="F38" s="571"/>
      <c r="G38" s="571"/>
      <c r="H38" s="571"/>
      <c r="I38" s="571"/>
      <c r="J38" s="571"/>
      <c r="K38" s="571"/>
      <c r="L38" s="571"/>
      <c r="M38" s="571"/>
      <c r="N38" s="571"/>
    </row>
    <row r="39" spans="1:14" ht="12.75">
      <c r="A39" s="571" t="s">
        <v>701</v>
      </c>
      <c r="B39" s="571"/>
      <c r="C39" s="571"/>
      <c r="D39" s="571"/>
      <c r="E39" s="571"/>
      <c r="F39" s="571"/>
      <c r="G39" s="571"/>
      <c r="H39" s="571"/>
      <c r="I39" s="571"/>
      <c r="J39" s="571"/>
      <c r="K39" s="571"/>
      <c r="L39" s="571"/>
      <c r="M39" s="571"/>
      <c r="N39" s="571"/>
    </row>
    <row r="40" s="163" customFormat="1" ht="12.75"/>
    <row r="41" s="163" customFormat="1" ht="12.75"/>
    <row r="42" s="163" customFormat="1" ht="12.75"/>
    <row r="43" s="163" customFormat="1" ht="12.75"/>
    <row r="44" s="163" customFormat="1" ht="12.75"/>
    <row r="45" s="163" customFormat="1" ht="12.75"/>
    <row r="46" s="163" customFormat="1" ht="12.75"/>
    <row r="47" s="163" customFormat="1" ht="12.75"/>
    <row r="48" s="163" customFormat="1" ht="12.75"/>
    <row r="49" s="163" customFormat="1" ht="12.75"/>
    <row r="50" s="163" customFormat="1" ht="12.75"/>
    <row r="51" s="163" customFormat="1" ht="12.75"/>
  </sheetData>
  <sheetProtection/>
  <mergeCells count="15">
    <mergeCell ref="A35:N35"/>
    <mergeCell ref="A36:N36"/>
    <mergeCell ref="A37:N37"/>
    <mergeCell ref="J3:J4"/>
    <mergeCell ref="L3:L4"/>
    <mergeCell ref="M3:M4"/>
    <mergeCell ref="N3:N4"/>
    <mergeCell ref="A33:N33"/>
    <mergeCell ref="A34:N34"/>
    <mergeCell ref="A3:A5"/>
    <mergeCell ref="B3:B5"/>
    <mergeCell ref="C3:C5"/>
    <mergeCell ref="D3:E3"/>
    <mergeCell ref="F3:G3"/>
    <mergeCell ref="H3:I3"/>
  </mergeCells>
  <printOptions horizontalCentered="1"/>
  <pageMargins left="0.4330708661417323" right="0.35433070866141736"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POKUSNY UCET,ZAM,CIVT</cp:lastModifiedBy>
  <cp:lastPrinted>2018-04-25T11:44:49Z</cp:lastPrinted>
  <dcterms:created xsi:type="dcterms:W3CDTF">2010-10-08T09:48:15Z</dcterms:created>
  <dcterms:modified xsi:type="dcterms:W3CDTF">2018-06-13T13:44:39Z</dcterms:modified>
  <cp:category/>
  <cp:version/>
  <cp:contentType/>
  <cp:contentStatus/>
</cp:coreProperties>
</file>