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5440" windowHeight="14280" tabRatio="823" activeTab="11"/>
  </bookViews>
  <sheets>
    <sheet name="1" sheetId="1" r:id="rId1"/>
    <sheet name="2" sheetId="2" r:id="rId2"/>
    <sheet name="2.a" sheetId="3" r:id="rId3"/>
    <sheet name="2.b" sheetId="4" r:id="rId4"/>
    <sheet name="3" sheetId="5" r:id="rId5"/>
    <sheet name="5 " sheetId="6" r:id="rId6"/>
    <sheet name="5.a" sheetId="7" r:id="rId7"/>
    <sheet name="5.b" sheetId="8" r:id="rId8"/>
    <sheet name="5.c" sheetId="9" r:id="rId9"/>
    <sheet name="5.d" sheetId="10" r:id="rId10"/>
    <sheet name="6" sheetId="11" r:id="rId11"/>
    <sheet name="7" sheetId="12" r:id="rId12"/>
    <sheet name="8" sheetId="13" r:id="rId13"/>
    <sheet name="9" sheetId="14" r:id="rId14"/>
    <sheet name="10" sheetId="15" r:id="rId15"/>
    <sheet name="11" sheetId="16" r:id="rId16"/>
    <sheet name="11.a" sheetId="17" r:id="rId17"/>
    <sheet name="11.b" sheetId="18" r:id="rId18"/>
    <sheet name="11.c" sheetId="19" r:id="rId19"/>
    <sheet name="11.d" sheetId="20" r:id="rId20"/>
    <sheet name="11.e" sheetId="21" r:id="rId21"/>
    <sheet name="11.f" sheetId="22" r:id="rId22"/>
    <sheet name="11.g" sheetId="23" r:id="rId23"/>
  </sheets>
  <definedNames>
    <definedName name="_xlnm.Print_Titles" localSheetId="0">'1'!$5:$5</definedName>
    <definedName name="_xlnm.Print_Titles" localSheetId="1">'2'!$5:$5</definedName>
    <definedName name="_xlnm.Print_Titles" localSheetId="2">'2.a'!$5:$5</definedName>
    <definedName name="_xlnm.Print_Titles" localSheetId="3">'2.b'!$5:$5</definedName>
    <definedName name="_xlnm.Print_Titles" localSheetId="5">'5 '!$3:$5</definedName>
    <definedName name="_xlnm.Print_Area" localSheetId="0">'1'!$A$1:$E$148</definedName>
    <definedName name="_xlnm.Print_Area" localSheetId="16">'11.a'!$A$1:$C$20</definedName>
    <definedName name="_xlnm.Print_Area" localSheetId="17">'11.b'!$A$1:$C$33</definedName>
    <definedName name="_xlnm.Print_Area" localSheetId="18">'11.c'!$A$1:$C$15</definedName>
    <definedName name="_xlnm.Print_Area" localSheetId="1">'2'!$A$1:$E$104</definedName>
    <definedName name="_xlnm.Print_Area" localSheetId="2">'2.a'!$A$1:$E$99</definedName>
    <definedName name="_xlnm.Print_Area" localSheetId="3">'2.b'!$A$1:$E$99</definedName>
    <definedName name="_xlnm.Print_Area" localSheetId="4">'3'!$A$1:$D$4</definedName>
    <definedName name="_xlnm.Print_Area" localSheetId="10">'6'!$A$1:$F$31</definedName>
    <definedName name="_xlnm.Print_Area" localSheetId="12">'8'!$A$1:$Z$42</definedName>
    <definedName name="Z_2AF6EA2A_E5C5_45EB_B6C4_875AD1E4E056_.wvu.FilterData" localSheetId="5" hidden="1">'5 '!$A$1:$I$35</definedName>
    <definedName name="Z_2AF6EA2A_E5C5_45EB_B6C4_875AD1E4E056_.wvu.PrintTitles" localSheetId="5" hidden="1">'5 '!$3:$5</definedName>
  </definedNames>
  <calcPr fullCalcOnLoad="1"/>
</workbook>
</file>

<file path=xl/comments10.xml><?xml version="1.0" encoding="utf-8"?>
<comments xmlns="http://schemas.openxmlformats.org/spreadsheetml/2006/main">
  <authors>
    <author>POKUSNY UCET,ZAM,CIVT</author>
    <author>xxx</author>
  </authors>
  <commentList>
    <comment ref="G24" authorId="0">
      <text>
        <r>
          <rPr>
            <sz val="9"/>
            <rFont val="Tahoma"/>
            <family val="2"/>
          </rPr>
          <t>OP VaVpI - EU prostředky
účet 6910801
stř. 600630
Skutečně přijato pouze 282 924,00 Kč. Částka ve výši 79 115,72 je zaúčtováno pouze jako předpis a fyzicky nám bude zaslána až v roce 2016</t>
        </r>
      </text>
    </comment>
    <comment ref="I24" authorId="0">
      <text>
        <r>
          <rPr>
            <sz val="9"/>
            <rFont val="Tahoma"/>
            <family val="2"/>
          </rPr>
          <t xml:space="preserve">OP VaVpI EU inv. prostředky
účet 9010130
stř. 600630
Příjem dotace ve výši 4 10 9175,40 tis., 
</t>
        </r>
      </text>
    </comment>
    <comment ref="G35" authorId="0">
      <text>
        <r>
          <rPr>
            <sz val="9"/>
            <rFont val="Tahoma"/>
            <family val="2"/>
          </rPr>
          <t xml:space="preserve">Projekt OPPA
účet 6917100
stř. 
320,0612- částka poskytnuta již v roce 2014
</t>
        </r>
      </text>
    </comment>
    <comment ref="H35" authorId="1">
      <text>
        <r>
          <rPr>
            <b/>
            <sz val="9"/>
            <rFont val="Tahoma"/>
            <family val="2"/>
          </rPr>
          <t>xxx:</t>
        </r>
        <r>
          <rPr>
            <sz val="9"/>
            <rFont val="Tahoma"/>
            <family val="2"/>
          </rPr>
          <t xml:space="preserve">
čerpání v roce 2015</t>
        </r>
      </text>
    </comment>
    <comment ref="H24" authorId="1">
      <text>
        <r>
          <rPr>
            <b/>
            <sz val="9"/>
            <rFont val="Tahoma"/>
            <family val="2"/>
          </rPr>
          <t>xxx:</t>
        </r>
        <r>
          <rPr>
            <sz val="9"/>
            <rFont val="Tahoma"/>
            <family val="2"/>
          </rPr>
          <t xml:space="preserve">
</t>
        </r>
      </text>
    </comment>
  </commentList>
</comments>
</file>

<file path=xl/comments12.xml><?xml version="1.0" encoding="utf-8"?>
<comments xmlns="http://schemas.openxmlformats.org/spreadsheetml/2006/main">
  <authors>
    <author>POKUSNY UCET,ZAM,CIVT</author>
    <author>CIVT Hollar</author>
  </authors>
  <commentList>
    <comment ref="D13" authorId="0">
      <text>
        <r>
          <rPr>
            <b/>
            <sz val="9"/>
            <rFont val="Tahoma"/>
            <family val="2"/>
          </rPr>
          <t>LŠ, stř. 700121 - 700126</t>
        </r>
      </text>
    </comment>
    <comment ref="D11" authorId="1">
      <text>
        <r>
          <rPr>
            <b/>
            <sz val="9"/>
            <rFont val="Tahoma"/>
            <family val="0"/>
          </rPr>
          <t>CIVT Hollar:</t>
        </r>
        <r>
          <rPr>
            <sz val="9"/>
            <rFont val="Tahoma"/>
            <family val="0"/>
          </rPr>
          <t xml:space="preserve">
Součástí CŽV jsou i mezinárodní LŠ</t>
        </r>
      </text>
    </comment>
  </commentList>
</comments>
</file>

<file path=xl/comments13.xml><?xml version="1.0" encoding="utf-8"?>
<comments xmlns="http://schemas.openxmlformats.org/spreadsheetml/2006/main">
  <authors>
    <author>PŠ</author>
  </authors>
  <commentList>
    <comment ref="Z14" authorId="0">
      <text>
        <r>
          <rPr>
            <b/>
            <sz val="9"/>
            <rFont val="Tahoma"/>
            <family val="2"/>
          </rPr>
          <t>PŠ:</t>
        </r>
        <r>
          <rPr>
            <sz val="9"/>
            <rFont val="Tahoma"/>
            <family val="2"/>
          </rPr>
          <t xml:space="preserve">
Škol sl. 17 ř. 0311.</t>
        </r>
      </text>
    </comment>
    <comment ref="Y14" authorId="0">
      <text>
        <r>
          <rPr>
            <b/>
            <sz val="9"/>
            <rFont val="Tahoma"/>
            <family val="2"/>
          </rPr>
          <t>PŠ:</t>
        </r>
        <r>
          <rPr>
            <sz val="9"/>
            <rFont val="Tahoma"/>
            <family val="2"/>
          </rPr>
          <t xml:space="preserve">
Škol sl. 12 ř. 0311.</t>
        </r>
      </text>
    </comment>
    <comment ref="Y9" authorId="0">
      <text>
        <r>
          <rPr>
            <b/>
            <sz val="9"/>
            <rFont val="Tahoma"/>
            <family val="2"/>
          </rPr>
          <t>PŠ:</t>
        </r>
        <r>
          <rPr>
            <sz val="9"/>
            <rFont val="Tahoma"/>
            <family val="2"/>
          </rPr>
          <t xml:space="preserve">
Škol sl. 12 ř. 0200.</t>
        </r>
      </text>
    </comment>
    <comment ref="Y10" authorId="0">
      <text>
        <r>
          <rPr>
            <b/>
            <sz val="9"/>
            <rFont val="Tahoma"/>
            <family val="2"/>
          </rPr>
          <t>PŠ:</t>
        </r>
        <r>
          <rPr>
            <sz val="9"/>
            <rFont val="Tahoma"/>
            <family val="2"/>
          </rPr>
          <t xml:space="preserve">
Škol sl. 12 ř. 0207.</t>
        </r>
      </text>
    </comment>
    <comment ref="X14" authorId="0">
      <text>
        <r>
          <rPr>
            <b/>
            <sz val="9"/>
            <rFont val="Tahoma"/>
            <family val="2"/>
          </rPr>
          <t>PŠ:</t>
        </r>
        <r>
          <rPr>
            <sz val="9"/>
            <rFont val="Tahoma"/>
            <family val="2"/>
          </rPr>
          <t xml:space="preserve">
Škol sl. 17 ř. 0309.</t>
        </r>
      </text>
    </comment>
    <comment ref="W14" authorId="0">
      <text>
        <r>
          <rPr>
            <b/>
            <sz val="9"/>
            <rFont val="Tahoma"/>
            <family val="2"/>
          </rPr>
          <t>PŠ:</t>
        </r>
        <r>
          <rPr>
            <sz val="9"/>
            <rFont val="Tahoma"/>
            <family val="2"/>
          </rPr>
          <t xml:space="preserve">
Škol sl. 12 ř. 0309.</t>
        </r>
      </text>
    </comment>
    <comment ref="V14" authorId="0">
      <text>
        <r>
          <rPr>
            <b/>
            <sz val="9"/>
            <rFont val="Tahoma"/>
            <family val="2"/>
          </rPr>
          <t>PŠ:</t>
        </r>
        <r>
          <rPr>
            <sz val="9"/>
            <rFont val="Tahoma"/>
            <family val="2"/>
          </rPr>
          <t xml:space="preserve">
Škol sl. 17 ř. 0308.</t>
        </r>
      </text>
    </comment>
    <comment ref="U14" authorId="0">
      <text>
        <r>
          <rPr>
            <b/>
            <sz val="9"/>
            <rFont val="Tahoma"/>
            <family val="2"/>
          </rPr>
          <t>PŠ:</t>
        </r>
        <r>
          <rPr>
            <sz val="9"/>
            <rFont val="Tahoma"/>
            <family val="2"/>
          </rPr>
          <t xml:space="preserve">
Škol sl. 12 ř. 0308.</t>
        </r>
      </text>
    </comment>
    <comment ref="T14" authorId="0">
      <text>
        <r>
          <rPr>
            <b/>
            <sz val="9"/>
            <rFont val="Tahoma"/>
            <family val="2"/>
          </rPr>
          <t>PŠ:</t>
        </r>
        <r>
          <rPr>
            <sz val="9"/>
            <rFont val="Tahoma"/>
            <family val="2"/>
          </rPr>
          <t xml:space="preserve">
Škol sl. 17 ř. 0310.</t>
        </r>
      </text>
    </comment>
    <comment ref="S14" authorId="0">
      <text>
        <r>
          <rPr>
            <b/>
            <sz val="9"/>
            <rFont val="Tahoma"/>
            <family val="2"/>
          </rPr>
          <t>PŠ:</t>
        </r>
        <r>
          <rPr>
            <sz val="9"/>
            <rFont val="Tahoma"/>
            <family val="2"/>
          </rPr>
          <t xml:space="preserve">
Škol sl. 12 ř. 0310.</t>
        </r>
      </text>
    </comment>
    <comment ref="M6" authorId="0">
      <text>
        <r>
          <rPr>
            <b/>
            <sz val="9"/>
            <rFont val="Tahoma"/>
            <family val="2"/>
          </rPr>
          <t>PŠ:</t>
        </r>
        <r>
          <rPr>
            <sz val="9"/>
            <rFont val="Tahoma"/>
            <family val="2"/>
          </rPr>
          <t xml:space="preserve">
Škol ř. 0309b.</t>
        </r>
      </text>
    </comment>
    <comment ref="I6" authorId="0">
      <text>
        <r>
          <rPr>
            <b/>
            <sz val="9"/>
            <rFont val="Tahoma"/>
            <family val="2"/>
          </rPr>
          <t>PŠ:</t>
        </r>
        <r>
          <rPr>
            <sz val="9"/>
            <rFont val="Tahoma"/>
            <family val="2"/>
          </rPr>
          <t xml:space="preserve">
Škol ř. 0306.</t>
        </r>
      </text>
    </comment>
    <comment ref="H14" authorId="0">
      <text>
        <r>
          <rPr>
            <b/>
            <sz val="9"/>
            <rFont val="Tahoma"/>
            <family val="2"/>
          </rPr>
          <t>PŠ:</t>
        </r>
        <r>
          <rPr>
            <sz val="9"/>
            <rFont val="Tahoma"/>
            <family val="2"/>
          </rPr>
          <t xml:space="preserve">
Škol sl. 17 ř. 0305.</t>
        </r>
      </text>
    </comment>
    <comment ref="G14" authorId="0">
      <text>
        <r>
          <rPr>
            <b/>
            <sz val="9"/>
            <rFont val="Tahoma"/>
            <family val="2"/>
          </rPr>
          <t>PŠ:</t>
        </r>
        <r>
          <rPr>
            <sz val="9"/>
            <rFont val="Tahoma"/>
            <family val="2"/>
          </rPr>
          <t xml:space="preserve">
Škol sl. 12 ř. 0305.</t>
        </r>
      </text>
    </comment>
    <comment ref="E6" authorId="0">
      <text>
        <r>
          <rPr>
            <b/>
            <sz val="9"/>
            <rFont val="Tahoma"/>
            <family val="2"/>
          </rPr>
          <t>PŠ:</t>
        </r>
        <r>
          <rPr>
            <sz val="9"/>
            <rFont val="Tahoma"/>
            <family val="2"/>
          </rPr>
          <t xml:space="preserve">
Škol ř. 0307.</t>
        </r>
      </text>
    </comment>
    <comment ref="K21" authorId="0">
      <text>
        <r>
          <rPr>
            <b/>
            <sz val="9"/>
            <rFont val="Tahoma"/>
            <family val="2"/>
          </rPr>
          <t>PŠ:</t>
        </r>
        <r>
          <rPr>
            <sz val="9"/>
            <rFont val="Tahoma"/>
            <family val="2"/>
          </rPr>
          <t xml:space="preserve">
Škol sl. 2 ř. 0202.</t>
        </r>
      </text>
    </comment>
    <comment ref="K22" authorId="0">
      <text>
        <r>
          <rPr>
            <b/>
            <sz val="9"/>
            <rFont val="Tahoma"/>
            <family val="2"/>
          </rPr>
          <t>PŠ:</t>
        </r>
        <r>
          <rPr>
            <sz val="9"/>
            <rFont val="Tahoma"/>
            <family val="2"/>
          </rPr>
          <t xml:space="preserve">
Škol. sl. 2 ř. 0203.</t>
        </r>
      </text>
    </comment>
    <comment ref="K23" authorId="0">
      <text>
        <r>
          <rPr>
            <b/>
            <sz val="9"/>
            <rFont val="Tahoma"/>
            <family val="2"/>
          </rPr>
          <t>PŠ:</t>
        </r>
        <r>
          <rPr>
            <sz val="9"/>
            <rFont val="Tahoma"/>
            <family val="2"/>
          </rPr>
          <t xml:space="preserve">
Škol sl. 2 ř. 0204.</t>
        </r>
      </text>
    </comment>
    <comment ref="K24" authorId="0">
      <text>
        <r>
          <rPr>
            <b/>
            <sz val="9"/>
            <rFont val="Tahoma"/>
            <family val="2"/>
          </rPr>
          <t>PŠ:</t>
        </r>
        <r>
          <rPr>
            <sz val="9"/>
            <rFont val="Tahoma"/>
            <family val="2"/>
          </rPr>
          <t xml:space="preserve">
Škol sl. 2 ř. 0205.</t>
        </r>
      </text>
    </comment>
    <comment ref="K25" authorId="0">
      <text>
        <r>
          <rPr>
            <b/>
            <sz val="9"/>
            <rFont val="Tahoma"/>
            <family val="2"/>
          </rPr>
          <t>PŠ:</t>
        </r>
        <r>
          <rPr>
            <sz val="9"/>
            <rFont val="Tahoma"/>
            <family val="2"/>
          </rPr>
          <t xml:space="preserve">
Škol sl. 2 ř. 0206.</t>
        </r>
      </text>
    </comment>
    <comment ref="K26" authorId="0">
      <text>
        <r>
          <rPr>
            <b/>
            <sz val="9"/>
            <rFont val="Tahoma"/>
            <family val="2"/>
          </rPr>
          <t>PŠ:</t>
        </r>
        <r>
          <rPr>
            <sz val="9"/>
            <rFont val="Tahoma"/>
            <family val="2"/>
          </rPr>
          <t xml:space="preserve">
Škol sl. 2 ř. 0201.</t>
        </r>
      </text>
    </comment>
    <comment ref="K28" authorId="0">
      <text>
        <r>
          <rPr>
            <b/>
            <sz val="9"/>
            <rFont val="Tahoma"/>
            <family val="2"/>
          </rPr>
          <t>PŠ:</t>
        </r>
        <r>
          <rPr>
            <sz val="9"/>
            <rFont val="Tahoma"/>
            <family val="2"/>
          </rPr>
          <t xml:space="preserve">
Škol sl. 2 ř. 0207.</t>
        </r>
      </text>
    </comment>
    <comment ref="K27" authorId="0">
      <text>
        <r>
          <rPr>
            <b/>
            <sz val="9"/>
            <rFont val="Tahoma"/>
            <family val="2"/>
          </rPr>
          <t>PŠ:</t>
        </r>
        <r>
          <rPr>
            <sz val="9"/>
            <rFont val="Tahoma"/>
            <family val="2"/>
          </rPr>
          <t xml:space="preserve">
Škol sl. 2 ř. 0200.</t>
        </r>
      </text>
    </comment>
    <comment ref="L21" authorId="0">
      <text>
        <r>
          <rPr>
            <b/>
            <sz val="9"/>
            <rFont val="Tahoma"/>
            <family val="2"/>
          </rPr>
          <t>PŠ:</t>
        </r>
        <r>
          <rPr>
            <sz val="9"/>
            <rFont val="Tahoma"/>
            <family val="2"/>
          </rPr>
          <t xml:space="preserve">
Škol sl. 12 ř. 0202.</t>
        </r>
      </text>
    </comment>
    <comment ref="L22" authorId="0">
      <text>
        <r>
          <rPr>
            <b/>
            <sz val="9"/>
            <rFont val="Tahoma"/>
            <family val="2"/>
          </rPr>
          <t>PŠ:</t>
        </r>
        <r>
          <rPr>
            <sz val="9"/>
            <rFont val="Tahoma"/>
            <family val="2"/>
          </rPr>
          <t xml:space="preserve">
Škol sl. 12 ř. 0203.</t>
        </r>
      </text>
    </comment>
    <comment ref="L23" authorId="0">
      <text>
        <r>
          <rPr>
            <b/>
            <sz val="9"/>
            <rFont val="Tahoma"/>
            <family val="2"/>
          </rPr>
          <t>PŠ:</t>
        </r>
        <r>
          <rPr>
            <sz val="9"/>
            <rFont val="Tahoma"/>
            <family val="2"/>
          </rPr>
          <t xml:space="preserve">
Škol sl. 12 ř. 0204.</t>
        </r>
      </text>
    </comment>
    <comment ref="L24" authorId="0">
      <text>
        <r>
          <rPr>
            <b/>
            <sz val="9"/>
            <rFont val="Tahoma"/>
            <family val="2"/>
          </rPr>
          <t>PŠ:</t>
        </r>
        <r>
          <rPr>
            <sz val="9"/>
            <rFont val="Tahoma"/>
            <family val="2"/>
          </rPr>
          <t xml:space="preserve">
Škol sl. 12 ř. 0205.</t>
        </r>
      </text>
    </comment>
    <comment ref="L25" authorId="0">
      <text>
        <r>
          <rPr>
            <b/>
            <sz val="9"/>
            <rFont val="Tahoma"/>
            <family val="2"/>
          </rPr>
          <t>PŠ:</t>
        </r>
        <r>
          <rPr>
            <sz val="9"/>
            <rFont val="Tahoma"/>
            <family val="2"/>
          </rPr>
          <t xml:space="preserve">
Škol sl. 12 ř. 0206.</t>
        </r>
      </text>
    </comment>
    <comment ref="L26" authorId="0">
      <text>
        <r>
          <rPr>
            <b/>
            <sz val="9"/>
            <rFont val="Tahoma"/>
            <family val="2"/>
          </rPr>
          <t>PŠ:</t>
        </r>
        <r>
          <rPr>
            <sz val="9"/>
            <rFont val="Tahoma"/>
            <family val="2"/>
          </rPr>
          <t xml:space="preserve">
Škol sl. 12 ř. 0201.</t>
        </r>
      </text>
    </comment>
    <comment ref="L28" authorId="0">
      <text>
        <r>
          <rPr>
            <b/>
            <sz val="9"/>
            <rFont val="Tahoma"/>
            <family val="2"/>
          </rPr>
          <t>PŠ:</t>
        </r>
        <r>
          <rPr>
            <sz val="9"/>
            <rFont val="Tahoma"/>
            <family val="2"/>
          </rPr>
          <t xml:space="preserve">
Škol sl. 12 ř. 0207.</t>
        </r>
      </text>
    </comment>
    <comment ref="L27" authorId="0">
      <text>
        <r>
          <rPr>
            <b/>
            <sz val="9"/>
            <rFont val="Tahoma"/>
            <family val="2"/>
          </rPr>
          <t>PŠ:</t>
        </r>
        <r>
          <rPr>
            <sz val="9"/>
            <rFont val="Tahoma"/>
            <family val="2"/>
          </rPr>
          <t xml:space="preserve">
Škol sl. 12 ř. 0200.</t>
        </r>
      </text>
    </comment>
    <comment ref="K32" authorId="0">
      <text>
        <r>
          <rPr>
            <b/>
            <sz val="9"/>
            <rFont val="Tahoma"/>
            <family val="2"/>
          </rPr>
          <t>PŠ:</t>
        </r>
        <r>
          <rPr>
            <sz val="9"/>
            <rFont val="Tahoma"/>
            <family val="2"/>
          </rPr>
          <t xml:space="preserve">
Škol sl. 2 ř. 0311.</t>
        </r>
      </text>
    </comment>
    <comment ref="E32" authorId="0">
      <text>
        <r>
          <rPr>
            <b/>
            <sz val="9"/>
            <rFont val="Tahoma"/>
            <family val="2"/>
          </rPr>
          <t>PŠ:</t>
        </r>
        <r>
          <rPr>
            <sz val="9"/>
            <rFont val="Tahoma"/>
            <family val="2"/>
          </rPr>
          <t xml:space="preserve">
Škol sl. 2 ř. 0307.</t>
        </r>
      </text>
    </comment>
    <comment ref="F32" authorId="0">
      <text>
        <r>
          <rPr>
            <b/>
            <sz val="9"/>
            <rFont val="Tahoma"/>
            <family val="2"/>
          </rPr>
          <t>PŠ:</t>
        </r>
        <r>
          <rPr>
            <sz val="9"/>
            <rFont val="Tahoma"/>
            <family val="2"/>
          </rPr>
          <t xml:space="preserve">
Škol sl. 12 ř. 0307.</t>
        </r>
      </text>
    </comment>
    <comment ref="L32" authorId="0">
      <text>
        <r>
          <rPr>
            <b/>
            <sz val="9"/>
            <rFont val="Tahoma"/>
            <family val="2"/>
          </rPr>
          <t>PŠ:</t>
        </r>
        <r>
          <rPr>
            <sz val="9"/>
            <rFont val="Tahoma"/>
            <family val="2"/>
          </rPr>
          <t xml:space="preserve">
Škol sl. 12 ř. 0311.</t>
        </r>
      </text>
    </comment>
    <comment ref="E21" authorId="0">
      <text>
        <r>
          <rPr>
            <b/>
            <sz val="9"/>
            <rFont val="Tahoma"/>
            <family val="2"/>
          </rPr>
          <t>PŠ:</t>
        </r>
        <r>
          <rPr>
            <sz val="9"/>
            <rFont val="Tahoma"/>
            <family val="2"/>
          </rPr>
          <t xml:space="preserve">
Škol sl. 2b ř. 0202.</t>
        </r>
      </text>
    </comment>
    <comment ref="F21" authorId="0">
      <text>
        <r>
          <rPr>
            <b/>
            <sz val="9"/>
            <rFont val="Tahoma"/>
            <family val="2"/>
          </rPr>
          <t>PŠ:</t>
        </r>
        <r>
          <rPr>
            <sz val="9"/>
            <rFont val="Tahoma"/>
            <family val="2"/>
          </rPr>
          <t xml:space="preserve">
Škol sl. 12b ř. 0202.</t>
        </r>
      </text>
    </comment>
    <comment ref="E22" authorId="0">
      <text>
        <r>
          <rPr>
            <b/>
            <sz val="9"/>
            <rFont val="Tahoma"/>
            <family val="2"/>
          </rPr>
          <t>PŠ:</t>
        </r>
        <r>
          <rPr>
            <sz val="9"/>
            <rFont val="Tahoma"/>
            <family val="2"/>
          </rPr>
          <t xml:space="preserve">
Škol sl. 2b ř. 0203.</t>
        </r>
      </text>
    </comment>
    <comment ref="F22" authorId="0">
      <text>
        <r>
          <rPr>
            <b/>
            <sz val="9"/>
            <rFont val="Tahoma"/>
            <family val="2"/>
          </rPr>
          <t>PŠ:</t>
        </r>
        <r>
          <rPr>
            <sz val="9"/>
            <rFont val="Tahoma"/>
            <family val="2"/>
          </rPr>
          <t xml:space="preserve">
Škol sl. 12b ř. 0203.</t>
        </r>
      </text>
    </comment>
    <comment ref="E23" authorId="0">
      <text>
        <r>
          <rPr>
            <b/>
            <sz val="9"/>
            <rFont val="Tahoma"/>
            <family val="2"/>
          </rPr>
          <t>PŠ:</t>
        </r>
        <r>
          <rPr>
            <sz val="9"/>
            <rFont val="Tahoma"/>
            <family val="2"/>
          </rPr>
          <t xml:space="preserve">
Škol sl. 2b ř. 0204.</t>
        </r>
      </text>
    </comment>
    <comment ref="F23" authorId="0">
      <text>
        <r>
          <rPr>
            <b/>
            <sz val="9"/>
            <rFont val="Tahoma"/>
            <family val="2"/>
          </rPr>
          <t>PŠ:</t>
        </r>
        <r>
          <rPr>
            <sz val="9"/>
            <rFont val="Tahoma"/>
            <family val="2"/>
          </rPr>
          <t xml:space="preserve">
Škol sl. 12b ř. 0204.</t>
        </r>
      </text>
    </comment>
    <comment ref="E24" authorId="0">
      <text>
        <r>
          <rPr>
            <b/>
            <sz val="9"/>
            <rFont val="Tahoma"/>
            <family val="2"/>
          </rPr>
          <t>PŠ:</t>
        </r>
        <r>
          <rPr>
            <sz val="9"/>
            <rFont val="Tahoma"/>
            <family val="2"/>
          </rPr>
          <t xml:space="preserve">
Škol sl. 2b ř. 0205.</t>
        </r>
      </text>
    </comment>
    <comment ref="F24" authorId="0">
      <text>
        <r>
          <rPr>
            <b/>
            <sz val="9"/>
            <rFont val="Tahoma"/>
            <family val="2"/>
          </rPr>
          <t>PŠ:</t>
        </r>
        <r>
          <rPr>
            <sz val="9"/>
            <rFont val="Tahoma"/>
            <family val="2"/>
          </rPr>
          <t xml:space="preserve">
Škol sl. 12b ř. 0205.</t>
        </r>
      </text>
    </comment>
    <comment ref="E25" authorId="0">
      <text>
        <r>
          <rPr>
            <b/>
            <sz val="9"/>
            <rFont val="Tahoma"/>
            <family val="2"/>
          </rPr>
          <t>PŠ:</t>
        </r>
        <r>
          <rPr>
            <sz val="9"/>
            <rFont val="Tahoma"/>
            <family val="2"/>
          </rPr>
          <t xml:space="preserve">
Škol sl. 2b ř. 0206.</t>
        </r>
      </text>
    </comment>
    <comment ref="F25" authorId="0">
      <text>
        <r>
          <rPr>
            <b/>
            <sz val="9"/>
            <rFont val="Tahoma"/>
            <family val="2"/>
          </rPr>
          <t>PŠ:</t>
        </r>
        <r>
          <rPr>
            <sz val="9"/>
            <rFont val="Tahoma"/>
            <family val="2"/>
          </rPr>
          <t xml:space="preserve">
Škol sl. 12b ř. 0206.</t>
        </r>
      </text>
    </comment>
    <comment ref="E26" authorId="0">
      <text>
        <r>
          <rPr>
            <b/>
            <sz val="9"/>
            <rFont val="Tahoma"/>
            <family val="2"/>
          </rPr>
          <t>PŠ:</t>
        </r>
        <r>
          <rPr>
            <sz val="9"/>
            <rFont val="Tahoma"/>
            <family val="2"/>
          </rPr>
          <t xml:space="preserve">
Škol sl. 2b ř. 0201.</t>
        </r>
      </text>
    </comment>
    <comment ref="F26" authorId="0">
      <text>
        <r>
          <rPr>
            <b/>
            <sz val="9"/>
            <rFont val="Tahoma"/>
            <family val="2"/>
          </rPr>
          <t>PŠ:</t>
        </r>
        <r>
          <rPr>
            <sz val="9"/>
            <rFont val="Tahoma"/>
            <family val="2"/>
          </rPr>
          <t xml:space="preserve">
Škol sl. 12b ř. 0201.</t>
        </r>
      </text>
    </comment>
    <comment ref="E27" authorId="0">
      <text>
        <r>
          <rPr>
            <b/>
            <sz val="9"/>
            <rFont val="Tahoma"/>
            <family val="2"/>
          </rPr>
          <t>PŠ:</t>
        </r>
        <r>
          <rPr>
            <sz val="9"/>
            <rFont val="Tahoma"/>
            <family val="2"/>
          </rPr>
          <t xml:space="preserve">
Škol sl. 2b ř. 0200.</t>
        </r>
      </text>
    </comment>
    <comment ref="F27" authorId="0">
      <text>
        <r>
          <rPr>
            <b/>
            <sz val="9"/>
            <rFont val="Tahoma"/>
            <family val="2"/>
          </rPr>
          <t>PŠ:</t>
        </r>
        <r>
          <rPr>
            <sz val="9"/>
            <rFont val="Tahoma"/>
            <family val="2"/>
          </rPr>
          <t xml:space="preserve">
Škol sl. 12b ř. 0200.</t>
        </r>
      </text>
    </comment>
    <comment ref="E28" authorId="0">
      <text>
        <r>
          <rPr>
            <b/>
            <sz val="9"/>
            <rFont val="Tahoma"/>
            <family val="2"/>
          </rPr>
          <t>PŠ:</t>
        </r>
        <r>
          <rPr>
            <sz val="9"/>
            <rFont val="Tahoma"/>
            <family val="2"/>
          </rPr>
          <t xml:space="preserve">
Škol sl. 2b ř. 0207.</t>
        </r>
      </text>
    </comment>
    <comment ref="F28" authorId="0">
      <text>
        <r>
          <rPr>
            <b/>
            <sz val="9"/>
            <rFont val="Tahoma"/>
            <family val="2"/>
          </rPr>
          <t>PŠ:</t>
        </r>
        <r>
          <rPr>
            <sz val="9"/>
            <rFont val="Tahoma"/>
            <family val="2"/>
          </rPr>
          <t xml:space="preserve">
Škol sl. 12b ř. 0207.</t>
        </r>
      </text>
    </comment>
  </commentList>
</comments>
</file>

<file path=xl/comments14.xml><?xml version="1.0" encoding="utf-8"?>
<comments xmlns="http://schemas.openxmlformats.org/spreadsheetml/2006/main">
  <authors>
    <author>POKUSNY UCET,ZAM,CIVT</author>
  </authors>
  <commentList>
    <comment ref="D22" authorId="0">
      <text>
        <r>
          <rPr>
            <b/>
            <sz val="9"/>
            <rFont val="Tahoma"/>
            <family val="2"/>
          </rPr>
          <t>POKUSNY UCET,ZAM,CIVT:</t>
        </r>
        <r>
          <rPr>
            <sz val="9"/>
            <rFont val="Tahoma"/>
            <family val="2"/>
          </rPr>
          <t xml:space="preserve">
účet 549 130102
</t>
        </r>
      </text>
    </comment>
    <comment ref="J8" authorId="0">
      <text>
        <r>
          <rPr>
            <sz val="9"/>
            <rFont val="Tahoma"/>
            <family val="2"/>
          </rPr>
          <t xml:space="preserve">účet 549 130103
</t>
        </r>
      </text>
    </comment>
    <comment ref="D8" authorId="0">
      <text>
        <r>
          <rPr>
            <sz val="9"/>
            <rFont val="Tahoma"/>
            <family val="2"/>
          </rPr>
          <t xml:space="preserve">účet 549 130 103
prospěchová stip. cizinci
</t>
        </r>
      </text>
    </comment>
    <comment ref="D18" authorId="0">
      <text>
        <r>
          <rPr>
            <sz val="9"/>
            <rFont val="Tahoma"/>
            <family val="2"/>
          </rPr>
          <t xml:space="preserve">účet 549 13012
stř. 100190
</t>
        </r>
      </text>
    </comment>
    <comment ref="D9" authorId="0">
      <text>
        <r>
          <rPr>
            <sz val="9"/>
            <rFont val="Tahoma"/>
            <family val="2"/>
          </rPr>
          <t xml:space="preserve">549 130131 příspěvek
549 13014 příspěvek
549 13015
549 130142
</t>
        </r>
      </text>
    </comment>
    <comment ref="L9" authorId="0">
      <text>
        <r>
          <rPr>
            <sz val="9"/>
            <rFont val="Tahoma"/>
            <family val="2"/>
          </rPr>
          <t xml:space="preserve">účet 549 130131
stř. zač. 7
účet 130141
</t>
        </r>
      </text>
    </comment>
    <comment ref="I18" authorId="0">
      <text>
        <r>
          <rPr>
            <b/>
            <sz val="9"/>
            <rFont val="Tahoma"/>
            <family val="2"/>
          </rPr>
          <t>IRP UK spoluřešitelé 
účet 692 1700
Stř. 140111</t>
        </r>
      </text>
    </comment>
  </commentList>
</comments>
</file>

<file path=xl/comments21.xml><?xml version="1.0" encoding="utf-8"?>
<comments xmlns="http://schemas.openxmlformats.org/spreadsheetml/2006/main">
  <authors>
    <author>Šimůnek Petr</author>
  </authors>
  <commentList>
    <comment ref="D9" authorId="0">
      <text>
        <r>
          <rPr>
            <b/>
            <sz val="10"/>
            <rFont val="Tahoma"/>
            <family val="2"/>
          </rPr>
          <t>Šimůnek Petr:</t>
        </r>
        <r>
          <rPr>
            <sz val="10"/>
            <rFont val="Tahoma"/>
            <family val="2"/>
          </rPr>
          <t xml:space="preserve">
DAL 911 0501</t>
        </r>
      </text>
    </comment>
    <comment ref="E9" authorId="0">
      <text>
        <r>
          <rPr>
            <b/>
            <sz val="10"/>
            <rFont val="Tahoma"/>
            <family val="2"/>
          </rPr>
          <t>Šimůnek Petr:</t>
        </r>
        <r>
          <rPr>
            <sz val="10"/>
            <rFont val="Tahoma"/>
            <family val="2"/>
          </rPr>
          <t xml:space="preserve">
Do FÚUP nelze převádět účelově určené dary kapitálové.</t>
        </r>
      </text>
    </comment>
    <comment ref="F10" authorId="0">
      <text>
        <r>
          <rPr>
            <b/>
            <sz val="10"/>
            <rFont val="Tahoma"/>
            <family val="2"/>
          </rPr>
          <t>Šimůnek Petr:</t>
        </r>
        <r>
          <rPr>
            <sz val="10"/>
            <rFont val="Tahoma"/>
            <family val="2"/>
          </rPr>
          <t xml:space="preserve">
DAL 911 0502</t>
        </r>
      </text>
    </comment>
    <comment ref="D11" authorId="0">
      <text>
        <r>
          <rPr>
            <b/>
            <sz val="10"/>
            <rFont val="Tahoma"/>
            <family val="2"/>
          </rPr>
          <t>Šimůnek Petr:</t>
        </r>
        <r>
          <rPr>
            <sz val="10"/>
            <rFont val="Tahoma"/>
            <family val="2"/>
          </rPr>
          <t xml:space="preserve">
DAL 911 05x3</t>
        </r>
      </text>
    </comment>
    <comment ref="E11" authorId="0">
      <text>
        <r>
          <rPr>
            <b/>
            <sz val="10"/>
            <rFont val="Tahoma"/>
            <family val="2"/>
          </rPr>
          <t>Šimůnek Petr:</t>
        </r>
        <r>
          <rPr>
            <sz val="10"/>
            <rFont val="Tahoma"/>
            <family val="2"/>
          </rPr>
          <t xml:space="preserve">
DAL 911 05x4</t>
        </r>
      </text>
    </comment>
    <comment ref="D12" authorId="0">
      <text>
        <r>
          <rPr>
            <b/>
            <sz val="10"/>
            <rFont val="Tahoma"/>
            <family val="2"/>
          </rPr>
          <t>Šimůnek Petr:</t>
        </r>
        <r>
          <rPr>
            <sz val="10"/>
            <rFont val="Tahoma"/>
            <family val="2"/>
          </rPr>
          <t xml:space="preserve">
DAL 911 05x5</t>
        </r>
      </text>
    </comment>
    <comment ref="E12" authorId="0">
      <text>
        <r>
          <rPr>
            <b/>
            <sz val="10"/>
            <rFont val="Tahoma"/>
            <family val="2"/>
          </rPr>
          <t>Šimůnek Petr:</t>
        </r>
        <r>
          <rPr>
            <sz val="10"/>
            <rFont val="Tahoma"/>
            <family val="2"/>
          </rPr>
          <t xml:space="preserve">
DAL 911 05x6</t>
        </r>
      </text>
    </comment>
  </commentList>
</comments>
</file>

<file path=xl/comments8.xml><?xml version="1.0" encoding="utf-8"?>
<comments xmlns="http://schemas.openxmlformats.org/spreadsheetml/2006/main">
  <authors>
    <author>POKUSNY UCET,ZAM,CIVT</author>
  </authors>
  <commentList>
    <comment ref="D47" authorId="0">
      <text>
        <r>
          <rPr>
            <sz val="9"/>
            <rFont val="Tahoma"/>
            <family val="2"/>
          </rPr>
          <t xml:space="preserve">´čet 6917100
všechny projekty kromě projektu OPPA stř. 600617
</t>
        </r>
      </text>
    </comment>
  </commentList>
</comments>
</file>

<file path=xl/comments9.xml><?xml version="1.0" encoding="utf-8"?>
<comments xmlns="http://schemas.openxmlformats.org/spreadsheetml/2006/main">
  <authors>
    <author>POKUSNY UCET,ZAM,CIVT</author>
  </authors>
  <commentList>
    <comment ref="F6" authorId="0">
      <text>
        <r>
          <rPr>
            <sz val="9"/>
            <rFont val="Tahoma"/>
            <family val="2"/>
          </rPr>
          <t>účet 9010130
stř. 600631
prostředky EDS, projekt OP VaVpI
Příjemcem dotace je FSV, vyúčtování vykazuje FSV</t>
        </r>
      </text>
    </comment>
    <comment ref="D6" authorId="0">
      <text>
        <r>
          <rPr>
            <sz val="9"/>
            <rFont val="Tahoma"/>
            <family val="2"/>
          </rPr>
          <t>účete 69143981
stř. 600631</t>
        </r>
      </text>
    </comment>
  </commentList>
</comments>
</file>

<file path=xl/sharedStrings.xml><?xml version="1.0" encoding="utf-8"?>
<sst xmlns="http://schemas.openxmlformats.org/spreadsheetml/2006/main" count="2005" uniqueCount="1134">
  <si>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</si>
  <si>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t xml:space="preserve">Operační program/prioritní osa/oblast podpory  </t>
    </r>
    <r>
      <rPr>
        <sz val="8"/>
        <color indexed="8"/>
        <rFont val="Calibri"/>
        <family val="2"/>
      </rPr>
      <t>(1)</t>
    </r>
  </si>
  <si>
    <r>
      <t xml:space="preserve">VaV </t>
    </r>
    <r>
      <rPr>
        <sz val="8"/>
        <color indexed="8"/>
        <rFont val="Calibri"/>
        <family val="2"/>
      </rPr>
      <t>(2)</t>
    </r>
  </si>
  <si>
    <r>
      <t>z toho zdroje EU v</t>
    </r>
    <r>
      <rPr>
        <sz val="10"/>
        <color indexed="8"/>
        <rFont val="Calibri"/>
        <family val="2"/>
      </rPr>
      <t xml:space="preserve"> %</t>
    </r>
    <r>
      <rPr>
        <sz val="8"/>
        <color indexed="8"/>
        <rFont val="Calibri"/>
        <family val="2"/>
      </rPr>
      <t xml:space="preserve"> (5)</t>
    </r>
  </si>
  <si>
    <t xml:space="preserve">     OP PA - Operační program Praha Adaptabilita</t>
  </si>
  <si>
    <t>1.1Další prof. vzděl. vl.zaměstnanců a partnera</t>
  </si>
  <si>
    <t>PO 3 - Modernizace počátečního vzdělávání</t>
  </si>
  <si>
    <t>3.1 Rozvoj a zkvalitnění studijních programů VŚ a VOŠ</t>
  </si>
  <si>
    <t>PO 3 - Další vzdělávání</t>
  </si>
  <si>
    <r>
      <rPr>
        <sz val="8"/>
        <color indexed="8"/>
        <rFont val="Calibri"/>
        <family val="2"/>
      </rPr>
      <t xml:space="preserve">(2) </t>
    </r>
    <r>
      <rPr>
        <sz val="10"/>
        <color indexed="8"/>
        <rFont val="Calibri"/>
        <family val="2"/>
      </rPr>
      <t xml:space="preserve">Vysoká škola uvede pro oblast podpory financovanou z prostředků VaV dle zákona č. 130/2002 Sb. o podpoře výzkumu a vývoje zkratku VaV. </t>
    </r>
  </si>
  <si>
    <r>
      <rPr>
        <sz val="8"/>
        <color indexed="8"/>
        <rFont val="Calibri"/>
        <family val="2"/>
      </rPr>
      <t>(7)</t>
    </r>
    <r>
      <rPr>
        <sz val="10"/>
        <color indexed="8"/>
        <rFont val="Calibri"/>
        <family val="2"/>
      </rPr>
      <t xml:space="preserve"> Lze vyplnit, pokud se nejedná o poslední rok projektu.</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</si>
  <si>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</si>
  <si>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t>sl. "a" Celkem = vazba na stipendijní fond (Tab. 11.c)</t>
  </si>
  <si>
    <r>
      <rPr>
        <sz val="8"/>
        <rFont val="Calibri"/>
        <family val="2"/>
      </rPr>
      <t>(2)</t>
    </r>
    <r>
      <rPr>
        <sz val="10"/>
        <rFont val="Calibri"/>
        <family val="2"/>
      </rPr>
      <t xml:space="preserve"> VŠ uvede počet studentů (resp. studií) nebo dalších účastníků vzdělávání, kteří poplatek/úhradu za další činosti zaplatili.</t>
    </r>
  </si>
  <si>
    <t xml:space="preserve"> sl. "b" Celkem = poplatky zaúčtované ve výnosech.</t>
  </si>
  <si>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</si>
  <si>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</si>
  <si>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</si>
  <si>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</si>
  <si>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</si>
  <si>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</si>
  <si>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</si>
  <si>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color indexed="8"/>
        <rFont val="Calibri"/>
        <family val="2"/>
      </rPr>
      <t>(7)</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</si>
  <si>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</si>
  <si>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</si>
  <si>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</si>
  <si>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</si>
  <si>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</si>
  <si>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</si>
  <si>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</si>
  <si>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</si>
  <si>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</si>
  <si>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t>AKTIVA</t>
  </si>
  <si>
    <t xml:space="preserve">A.Dlouhodobý majetek celkem            </t>
  </si>
  <si>
    <t>ř.2+10+21+29</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</si>
  <si>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</si>
  <si>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</si>
  <si>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</si>
  <si>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</si>
  <si>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</si>
  <si>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</si>
  <si>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</si>
  <si>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</si>
  <si>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</si>
  <si>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</si>
  <si>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</si>
  <si>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</si>
  <si>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</si>
  <si>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</si>
  <si>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</si>
  <si>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</si>
  <si>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</si>
  <si>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</si>
  <si>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</si>
  <si>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</si>
  <si>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</si>
  <si>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</si>
  <si>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</si>
  <si>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</si>
  <si>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</si>
  <si>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</si>
  <si>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</si>
  <si>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</si>
  <si>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</si>
  <si>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</si>
  <si>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</si>
  <si>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</si>
  <si>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</si>
  <si>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</si>
  <si>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</si>
  <si>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</si>
  <si>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</si>
  <si>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 xml:space="preserve">                    4.Samostatné movité věci a soubory movitých věcí</t>
  </si>
  <si>
    <t>022</t>
  </si>
  <si>
    <t>0014</t>
  </si>
  <si>
    <t xml:space="preserve">                    5.Pěstitelské celky trvalých porostů</t>
  </si>
  <si>
    <t>025</t>
  </si>
  <si>
    <t>0015</t>
  </si>
  <si>
    <t xml:space="preserve">                    6.Základní stádo a tažná zvířata</t>
  </si>
  <si>
    <t>026</t>
  </si>
  <si>
    <t>0016</t>
  </si>
  <si>
    <t xml:space="preserve">                    7.Drobný dlouhodobý hmotný majetek</t>
  </si>
  <si>
    <t>028</t>
  </si>
  <si>
    <t>0017</t>
  </si>
  <si>
    <t>A+K</t>
  </si>
  <si>
    <t>PO 1 - Počáteční vzdělávání</t>
  </si>
  <si>
    <t xml:space="preserve">1.1 Zvyšování kvality ve vzdělávání </t>
  </si>
  <si>
    <t>1.3 Další vzdělávání pracovníků škol a školských zařízení</t>
  </si>
  <si>
    <t>3.1 Individuální další vzdělávání</t>
  </si>
  <si>
    <t>3.1 Komercializace výsledků VO a ochrana duševního vl.</t>
  </si>
  <si>
    <t>Ostatní kapitoly státního rozpočtu (ministerstva, agentury)</t>
  </si>
  <si>
    <t>PO 1 - Podpora rozvoje znalostní ekonomiky</t>
  </si>
  <si>
    <t>2.1.Podpora souladu pracovního a soukromého života</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</si>
  <si>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</si>
  <si>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</si>
  <si>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</si>
  <si>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</si>
  <si>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</si>
  <si>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</si>
  <si>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</si>
  <si>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</si>
  <si>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</si>
  <si>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</si>
  <si>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ř.22 až 28</t>
  </si>
  <si>
    <t>0021</t>
  </si>
  <si>
    <t xml:space="preserve">                    1.Podíly v ovládaných a řízených osobách</t>
  </si>
  <si>
    <t>061</t>
  </si>
  <si>
    <t>0022</t>
  </si>
  <si>
    <t xml:space="preserve">                    2.Podíly v osobách pod podstatným vlivem</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</si>
  <si>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</si>
  <si>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</si>
  <si>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</si>
  <si>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</si>
  <si>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</si>
  <si>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</si>
  <si>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</si>
  <si>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</si>
  <si>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</si>
  <si>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</si>
  <si>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</si>
  <si>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</si>
  <si>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069</t>
  </si>
  <si>
    <t>0027</t>
  </si>
  <si>
    <t>043</t>
  </si>
  <si>
    <t>0028</t>
  </si>
  <si>
    <t xml:space="preserve">    IV. Oprávky k dlouhodobému majetku celkem    </t>
  </si>
  <si>
    <t>ř.30 až 40</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</si>
  <si>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</si>
  <si>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</si>
  <si>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</si>
  <si>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</si>
  <si>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</si>
  <si>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</si>
  <si>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</si>
  <si>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</si>
  <si>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</si>
  <si>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</si>
  <si>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</si>
  <si>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</si>
  <si>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</si>
  <si>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</si>
  <si>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</si>
  <si>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</si>
  <si>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</si>
  <si>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</si>
  <si>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</si>
  <si>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</si>
  <si>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</si>
  <si>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</si>
  <si>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</si>
  <si>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</si>
  <si>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</si>
  <si>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</si>
  <si>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</si>
  <si>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</si>
  <si>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</si>
  <si>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</si>
  <si>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</si>
  <si>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</si>
  <si>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</si>
  <si>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ř.42+52+72+81</t>
  </si>
  <si>
    <t>0041</t>
  </si>
  <si>
    <t xml:space="preserve">    I. Zásoby celkem                                          </t>
  </si>
  <si>
    <t>ř.43 až 51</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</si>
  <si>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</si>
  <si>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</si>
  <si>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</si>
  <si>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</si>
  <si>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</si>
  <si>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</si>
  <si>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</si>
  <si>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</si>
  <si>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</si>
  <si>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</si>
  <si>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</si>
  <si>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</si>
  <si>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</si>
  <si>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</si>
  <si>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</si>
  <si>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</si>
  <si>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 xml:space="preserve">                    6.Zvířata</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</si>
  <si>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</si>
  <si>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</si>
  <si>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</si>
  <si>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</si>
  <si>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</si>
  <si>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</si>
  <si>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</si>
  <si>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</si>
  <si>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</si>
  <si>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</si>
  <si>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</si>
  <si>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</si>
  <si>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ř.53 až71</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</si>
  <si>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</si>
  <si>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</si>
  <si>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</si>
  <si>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</si>
  <si>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</si>
  <si>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</si>
  <si>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</si>
  <si>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</si>
  <si>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</si>
  <si>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</si>
  <si>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</si>
  <si>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</si>
  <si>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</si>
  <si>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</si>
  <si>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</si>
  <si>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</si>
  <si>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</si>
  <si>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</si>
  <si>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</si>
  <si>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</si>
  <si>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</si>
  <si>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</si>
  <si>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</si>
  <si>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</si>
  <si>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</si>
  <si>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</si>
  <si>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</si>
  <si>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</si>
  <si>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</si>
  <si>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</si>
  <si>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</si>
  <si>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</si>
  <si>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 xml:space="preserve">                   12.Nároky na dotace a ostatní zúčtování se st.ozpočtem</t>
  </si>
  <si>
    <t>346</t>
  </si>
  <si>
    <t>0064</t>
  </si>
  <si>
    <t>348</t>
  </si>
  <si>
    <t>0065</t>
  </si>
  <si>
    <t xml:space="preserve">                   14.Pohledávky za účastníky sdružení</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</si>
  <si>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</si>
  <si>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</si>
  <si>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</si>
  <si>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</si>
  <si>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</si>
  <si>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</si>
  <si>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</si>
  <si>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</si>
  <si>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</si>
  <si>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</si>
  <si>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</si>
  <si>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</si>
  <si>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</si>
  <si>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</si>
  <si>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</si>
  <si>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</si>
  <si>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ř.73 až 80</t>
  </si>
  <si>
    <t>0072</t>
  </si>
  <si>
    <t xml:space="preserve">                     1.Pokladna</t>
  </si>
  <si>
    <t>211</t>
  </si>
  <si>
    <t>0073</t>
  </si>
  <si>
    <t>Tab. 8.b sloupec 6: Průměrná měsíční mzda z ostatních zdrojů rozpočtu VŠ není vyplněna, neboť ve sloupci 5 jsou v souladu s metodikou výkazu Škol P1b-04 zahrnuty i odměny z ostatních zdrojů rozpočtu VŠ těm pracovníkům, jejichž úvazky jsou započteny ve sloupci 1. Proto by vypočtená průměrná měsíční mzda neodpovídala skutečnosti.</t>
  </si>
  <si>
    <t xml:space="preserve">                     2.Ceniny</t>
  </si>
  <si>
    <t>213</t>
  </si>
  <si>
    <t>0074</t>
  </si>
  <si>
    <t xml:space="preserve">                     3.Účty v bankách</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</si>
  <si>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</si>
  <si>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</si>
  <si>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</si>
  <si>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</si>
  <si>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</si>
  <si>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</si>
  <si>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</si>
  <si>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</si>
  <si>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</si>
  <si>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</si>
  <si>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</si>
  <si>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 xml:space="preserve">                     7.Pořizovaný krátkodobý finanční majetek</t>
  </si>
  <si>
    <t>259</t>
  </si>
  <si>
    <t>0079</t>
  </si>
  <si>
    <t xml:space="preserve">                     8.Peníze na cestě</t>
  </si>
  <si>
    <t>261</t>
  </si>
  <si>
    <t>0080</t>
  </si>
  <si>
    <t xml:space="preserve">    IV. Jiná aktiva celkem                                    </t>
  </si>
  <si>
    <t>ř.82 až 84</t>
  </si>
  <si>
    <t>0081</t>
  </si>
  <si>
    <t xml:space="preserve">                     1.Náklady příštích období</t>
  </si>
  <si>
    <t>381</t>
  </si>
  <si>
    <t>0082</t>
  </si>
  <si>
    <t xml:space="preserve">                     2.Příjmy příštích období</t>
  </si>
  <si>
    <t>385</t>
  </si>
  <si>
    <t>0083</t>
  </si>
  <si>
    <t xml:space="preserve">                     3.Kursové rozdíly aktivní</t>
  </si>
  <si>
    <t>386</t>
  </si>
  <si>
    <t>0084</t>
  </si>
  <si>
    <t xml:space="preserve">Aktiva celkem                                                        </t>
  </si>
  <si>
    <t>ř. 1+41</t>
  </si>
  <si>
    <t>0085</t>
  </si>
  <si>
    <t xml:space="preserve">PASIVA  </t>
  </si>
  <si>
    <t xml:space="preserve"> </t>
  </si>
  <si>
    <t xml:space="preserve">A. Vlastní zdroje celkem                                       </t>
  </si>
  <si>
    <t>ř.87+91</t>
  </si>
  <si>
    <t>0086</t>
  </si>
  <si>
    <t xml:space="preserve">     I. Jmění celkem                                          </t>
  </si>
  <si>
    <t>ř.88 až 90</t>
  </si>
  <si>
    <t>0087</t>
  </si>
  <si>
    <t xml:space="preserve">                     1.Vlastní jmění</t>
  </si>
  <si>
    <t>901</t>
  </si>
  <si>
    <t>0088</t>
  </si>
  <si>
    <t xml:space="preserve">                     2.Fondy</t>
  </si>
  <si>
    <t>911</t>
  </si>
  <si>
    <t>0089</t>
  </si>
  <si>
    <t xml:space="preserve">                     3.Oceňovací rozdíly z přecenění finančního majetku a závazků</t>
  </si>
  <si>
    <t>921</t>
  </si>
  <si>
    <t>0090</t>
  </si>
  <si>
    <t>ř.92 až 94</t>
  </si>
  <si>
    <t>0091</t>
  </si>
  <si>
    <t>Kontrola na tab. 11.c:</t>
  </si>
  <si>
    <t xml:space="preserve">                     1.Účet výsledku hospodaření</t>
  </si>
  <si>
    <t>963</t>
  </si>
  <si>
    <t>0092</t>
  </si>
  <si>
    <t xml:space="preserve">                     2.Výsledek hospodaření ve schvalovacím řízení</t>
  </si>
  <si>
    <t>931</t>
  </si>
  <si>
    <t>0093</t>
  </si>
  <si>
    <t>932</t>
  </si>
  <si>
    <t>0094</t>
  </si>
  <si>
    <t xml:space="preserve">B. Cizí zdroje celkem                              </t>
  </si>
  <si>
    <t>ř.96+98+106+130</t>
  </si>
  <si>
    <t>0095</t>
  </si>
  <si>
    <t xml:space="preserve">     I. Rezervy celkem                                                </t>
  </si>
  <si>
    <t>ř.97</t>
  </si>
  <si>
    <t>0096</t>
  </si>
  <si>
    <t xml:space="preserve">                     1.Rezervy</t>
  </si>
  <si>
    <t>941</t>
  </si>
  <si>
    <t>0097</t>
  </si>
  <si>
    <t xml:space="preserve">     II. Dlouhodobé závazky celkem                   </t>
  </si>
  <si>
    <t>ř.99 až 105</t>
  </si>
  <si>
    <t>0098</t>
  </si>
  <si>
    <t xml:space="preserve">                     1.Dlouhodobé bankovní úvěry</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</si>
  <si>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</si>
  <si>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</si>
  <si>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</si>
  <si>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</si>
  <si>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</si>
  <si>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</si>
  <si>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</si>
  <si>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</si>
  <si>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</si>
  <si>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</si>
  <si>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</si>
  <si>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</si>
  <si>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</si>
  <si>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</si>
  <si>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</si>
  <si>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</si>
  <si>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</si>
  <si>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</si>
  <si>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</si>
  <si>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</si>
  <si>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ř.107 až 129</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</si>
  <si>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</si>
  <si>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</si>
  <si>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</si>
  <si>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</si>
  <si>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</si>
  <si>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</si>
  <si>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</si>
  <si>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</si>
  <si>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</si>
  <si>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</si>
  <si>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</si>
  <si>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</si>
  <si>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</si>
  <si>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</si>
  <si>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</si>
  <si>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</si>
  <si>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</si>
  <si>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</si>
  <si>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</si>
  <si>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</si>
  <si>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</si>
  <si>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</si>
  <si>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</si>
  <si>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</si>
  <si>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</si>
  <si>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</si>
  <si>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</si>
  <si>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</si>
  <si>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</si>
  <si>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</si>
  <si>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</si>
  <si>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</si>
  <si>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</si>
  <si>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 xml:space="preserve">                    15.Závazky k účastníkům sdružení</t>
  </si>
  <si>
    <t>368</t>
  </si>
  <si>
    <t>0121</t>
  </si>
  <si>
    <t xml:space="preserve">                    16.Závazky z pevných termínovaných operací a opcí</t>
  </si>
  <si>
    <t>0122</t>
  </si>
  <si>
    <t xml:space="preserve">                    17.Jiné závazky</t>
  </si>
  <si>
    <t>379</t>
  </si>
  <si>
    <t>0123</t>
  </si>
  <si>
    <t xml:space="preserve">                    18.Krátkodobé bankovní úvěry</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</si>
  <si>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</si>
  <si>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</si>
  <si>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</si>
  <si>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</si>
  <si>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</si>
  <si>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</si>
  <si>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</si>
  <si>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</si>
  <si>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</si>
  <si>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</si>
  <si>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</si>
  <si>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</si>
  <si>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</si>
  <si>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</si>
  <si>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</si>
  <si>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</si>
  <si>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ř.131 až 133</t>
  </si>
  <si>
    <t>0130</t>
  </si>
  <si>
    <t xml:space="preserve">                      1.Výdaje příštích období</t>
  </si>
  <si>
    <t>383</t>
  </si>
  <si>
    <t>0131</t>
  </si>
  <si>
    <t xml:space="preserve">                      2.Výnosy příštích období</t>
  </si>
  <si>
    <t>384</t>
  </si>
  <si>
    <t>0132</t>
  </si>
  <si>
    <t xml:space="preserve">                      3.Kursové rozdíly pasivní</t>
  </si>
  <si>
    <t>387</t>
  </si>
  <si>
    <t>0133</t>
  </si>
  <si>
    <t xml:space="preserve">Pasiva celkem                                                    </t>
  </si>
  <si>
    <t>ř.86+95</t>
  </si>
  <si>
    <t>0134</t>
  </si>
  <si>
    <t>A. Náklady</t>
  </si>
  <si>
    <t xml:space="preserve">     I. Spotřebované nákupy celkem</t>
  </si>
  <si>
    <t>ř.2 až 5</t>
  </si>
  <si>
    <t xml:space="preserve">            1.Spotřeba materiálu</t>
  </si>
  <si>
    <t xml:space="preserve">            2.Spotřeba energie</t>
  </si>
  <si>
    <t xml:space="preserve">            3.Spotřeba ostatních neskladovatelných dodávek</t>
  </si>
  <si>
    <t xml:space="preserve">            4.Prodané zboží</t>
  </si>
  <si>
    <t xml:space="preserve">     II.Služby celkem</t>
  </si>
  <si>
    <t>ř.7 až 10</t>
  </si>
  <si>
    <t xml:space="preserve">            5.Opravy a udržování</t>
  </si>
  <si>
    <t xml:space="preserve">            6.Cestovné</t>
  </si>
  <si>
    <t xml:space="preserve">            7.Náklady na reprezentaci</t>
  </si>
  <si>
    <t xml:space="preserve">            8.Ostatní služby</t>
  </si>
  <si>
    <t xml:space="preserve">     III.Osobní náklady celkem</t>
  </si>
  <si>
    <t>ř.12 až 16</t>
  </si>
  <si>
    <t xml:space="preserve">            9.Mzdové náklady</t>
  </si>
  <si>
    <t xml:space="preserve">            10.Zákonné sociální pojištění</t>
  </si>
  <si>
    <t xml:space="preserve">            11.Ostatní sociální pojištění</t>
  </si>
  <si>
    <t xml:space="preserve">            12.Zákonné sociální náklady</t>
  </si>
  <si>
    <t xml:space="preserve">            13.Ostatní sociální náklady</t>
  </si>
  <si>
    <t xml:space="preserve">    IV.Daně a poplatky celkem</t>
  </si>
  <si>
    <t>ř.18 až 20</t>
  </si>
  <si>
    <t xml:space="preserve">            14.Daň silniční</t>
  </si>
  <si>
    <t xml:space="preserve">            15.Daň z nemovitosti</t>
  </si>
  <si>
    <t xml:space="preserve">            16.Ostatní daně a poplatky</t>
  </si>
  <si>
    <t xml:space="preserve">    V.Ostatní náklady celkem</t>
  </si>
  <si>
    <t>ř.22 až 29</t>
  </si>
  <si>
    <t xml:space="preserve">            17.Smluvní pokuty a úroky z prodlení</t>
  </si>
  <si>
    <t xml:space="preserve">            18.Ostatní pokuty a penále</t>
  </si>
  <si>
    <t xml:space="preserve">            19.Odpis nedobytné pohledávky</t>
  </si>
  <si>
    <t xml:space="preserve">            20.Úroky</t>
  </si>
  <si>
    <t xml:space="preserve">            21.Kursové ztráty</t>
  </si>
  <si>
    <t xml:space="preserve">            22.Dary</t>
  </si>
  <si>
    <t xml:space="preserve">            23.Manka a škody</t>
  </si>
  <si>
    <t xml:space="preserve">            24.Jiné ostatní náklady</t>
  </si>
  <si>
    <t>ř.31 až 36</t>
  </si>
  <si>
    <t xml:space="preserve">            27.Prodané cenné papíry a podíly</t>
  </si>
  <si>
    <t xml:space="preserve">            28.Prodaný materiál</t>
  </si>
  <si>
    <t xml:space="preserve">            29.Tvorba rezerv</t>
  </si>
  <si>
    <t xml:space="preserve">            30.Tvorba opravných položek</t>
  </si>
  <si>
    <t xml:space="preserve">     VII.Poskytnuté příspěvky celkem</t>
  </si>
  <si>
    <t>ř.38 a 39</t>
  </si>
  <si>
    <t xml:space="preserve">            32.Poskytnuté členské příspěvky</t>
  </si>
  <si>
    <t>Tabulka 2.a  Výkaz zisku a ztráty - vysoká škola (bez stravovací a ubytovací činnosti)</t>
  </si>
  <si>
    <t>Tabulka 2.b   Výkaz zisku a ztráty - stravovací a ubytovací činnost</t>
  </si>
  <si>
    <r>
      <t xml:space="preserve">Celkem vyplaceno </t>
    </r>
    <r>
      <rPr>
        <sz val="8"/>
        <rFont val="Calibri"/>
        <family val="2"/>
      </rPr>
      <t>(2)</t>
    </r>
  </si>
  <si>
    <r>
      <t xml:space="preserve">Ostatní </t>
    </r>
    <r>
      <rPr>
        <sz val="8"/>
        <rFont val="Calibri"/>
        <family val="2"/>
      </rPr>
      <t>(1)</t>
    </r>
  </si>
  <si>
    <t>Vlastní prostředky</t>
  </si>
  <si>
    <t>Projekty ČR</t>
  </si>
  <si>
    <t>Projekty EU</t>
  </si>
  <si>
    <r>
      <rPr>
        <sz val="8"/>
        <rFont val="Calibri"/>
        <family val="2"/>
      </rPr>
      <t>(1)</t>
    </r>
    <r>
      <rPr>
        <sz val="10"/>
        <rFont val="Calibri"/>
        <family val="2"/>
      </rPr>
      <t xml:space="preserve"> VŠ uvede, jaké další zdroje použila k financování stipendií. </t>
    </r>
  </si>
  <si>
    <r>
      <rPr>
        <sz val="8"/>
        <rFont val="Calibri"/>
        <family val="2"/>
      </rPr>
      <t>(2)</t>
    </r>
    <r>
      <rPr>
        <sz val="10"/>
        <rFont val="Calibri"/>
        <family val="2"/>
      </rPr>
      <t xml:space="preserve"> VŠ uvede celkovou částku, kterou vyplatila na stipendiích - odděleně pro studenty a pro ostatní účastníky vzdělávání</t>
    </r>
  </si>
  <si>
    <r>
      <t xml:space="preserve">od zaměstnanců </t>
    </r>
    <r>
      <rPr>
        <sz val="8"/>
        <rFont val="Calibri"/>
        <family val="2"/>
      </rPr>
      <t>(2)</t>
    </r>
  </si>
  <si>
    <t xml:space="preserve">     VIII.Daň z příjmů celkem</t>
  </si>
  <si>
    <t>ř.41</t>
  </si>
  <si>
    <t xml:space="preserve">            33.Dodatečné odvody daně z příjmů</t>
  </si>
  <si>
    <t>Náklady celkem</t>
  </si>
  <si>
    <t xml:space="preserve">ř.1+6+11+17+21+ 30+37+40 </t>
  </si>
  <si>
    <t>B. Výnosy</t>
  </si>
  <si>
    <t xml:space="preserve">        I.Tržby za vlastní výkony a za zboží celkem</t>
  </si>
  <si>
    <t>ř.44 až 46</t>
  </si>
  <si>
    <t xml:space="preserve">             1.Tržby za vlastní výrobky</t>
  </si>
  <si>
    <t xml:space="preserve">             2.Tržby z prodeje služeb</t>
  </si>
  <si>
    <t xml:space="preserve">             3.Tržby za prodané zboží</t>
  </si>
  <si>
    <t xml:space="preserve">       II.Změny stavu vnitroorganizačních zásob celkem</t>
  </si>
  <si>
    <t>ř.48 až 51</t>
  </si>
  <si>
    <t xml:space="preserve">             4.Změna stavu zásob nedokončené výroby</t>
  </si>
  <si>
    <t xml:space="preserve">             5.Změna stavu zásob polotovarů</t>
  </si>
  <si>
    <t xml:space="preserve">             6.Změna stavu zásob výrobků</t>
  </si>
  <si>
    <t xml:space="preserve">             7.Změna stavu zvířat</t>
  </si>
  <si>
    <t xml:space="preserve">       III.Aktivace celkem</t>
  </si>
  <si>
    <t>ř.53 až 56</t>
  </si>
  <si>
    <t xml:space="preserve">             8.Aktivace materiálu a zboží</t>
  </si>
  <si>
    <t xml:space="preserve">             9.Aktivace vnitroorganizačních služeb</t>
  </si>
  <si>
    <t xml:space="preserve">             10.Aktivace dlouhodobého nehmotného majetku</t>
  </si>
  <si>
    <t xml:space="preserve">             11.Aktivace dlouhodobého hmotného majetku</t>
  </si>
  <si>
    <t xml:space="preserve">       IV.Ostatní výnosy celkem</t>
  </si>
  <si>
    <t>ř.58 až 64</t>
  </si>
  <si>
    <t xml:space="preserve">             12.Smluvní pokuty a úroky z prodlení</t>
  </si>
  <si>
    <t xml:space="preserve">             13.Ostatní pokuty a penále</t>
  </si>
  <si>
    <t xml:space="preserve">             14.Platby za odepsané pohledávky</t>
  </si>
  <si>
    <t xml:space="preserve">             15.Úroky</t>
  </si>
  <si>
    <t xml:space="preserve">             16.Kursové zisky</t>
  </si>
  <si>
    <t xml:space="preserve">             17.Zúčtování fondů</t>
  </si>
  <si>
    <t xml:space="preserve">             18.Jiné ostatní výnosy</t>
  </si>
  <si>
    <t>ř.66 až 72</t>
  </si>
  <si>
    <t xml:space="preserve">             20.Tržby z prodeje cenných papírů a podílů</t>
  </si>
  <si>
    <t xml:space="preserve">             21.Tržby z prodeje materiálu</t>
  </si>
  <si>
    <t xml:space="preserve">             22.Výnosy z krátkodobého finančního majetku</t>
  </si>
  <si>
    <t xml:space="preserve">             23.Zúčtování rezerv</t>
  </si>
  <si>
    <t xml:space="preserve">             24.Výnosy z dlouhodobého finančního majetku</t>
  </si>
  <si>
    <t xml:space="preserve">             25.Zúčtování opravných položek</t>
  </si>
  <si>
    <t xml:space="preserve">      VI.Přijaté příspěvky celkem</t>
  </si>
  <si>
    <t>ř.74 až 76</t>
  </si>
  <si>
    <t xml:space="preserve">             26.Přijaté příspěvky zúčtované mezi organizačními složkami</t>
  </si>
  <si>
    <t xml:space="preserve">             27.Přijaté příspěvky (dary)</t>
  </si>
  <si>
    <t xml:space="preserve">             28.Přijaté členské příspěvky</t>
  </si>
  <si>
    <t xml:space="preserve">      VII.Provozní dotace celkem</t>
  </si>
  <si>
    <t>ř.78</t>
  </si>
  <si>
    <t xml:space="preserve">             29.Provozní dotace</t>
  </si>
  <si>
    <t>Výnosy celkem</t>
  </si>
  <si>
    <t>C. Výsledek hospodaření před zdaněním</t>
  </si>
  <si>
    <t xml:space="preserve">             34.Daň z příjmů</t>
  </si>
  <si>
    <t>D. Výsledek hospodaření po zdanění</t>
  </si>
  <si>
    <t>ř.80 - 81</t>
  </si>
  <si>
    <t xml:space="preserve">     Výsledek hospodaření před zdaněním</t>
  </si>
  <si>
    <t xml:space="preserve">     Výsledek hospodaření po zdanění</t>
  </si>
  <si>
    <t>č.ř.</t>
  </si>
  <si>
    <t>použito</t>
  </si>
  <si>
    <t xml:space="preserve">v tom: </t>
  </si>
  <si>
    <t xml:space="preserve">ostatní </t>
  </si>
  <si>
    <t>ostatní</t>
  </si>
  <si>
    <t xml:space="preserve">
Název údaje</t>
  </si>
  <si>
    <t>zůstatek</t>
  </si>
  <si>
    <t>tvorba</t>
  </si>
  <si>
    <t>čerpání</t>
  </si>
  <si>
    <t>k 1.1.</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</si>
  <si>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</si>
  <si>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</si>
  <si>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</si>
  <si>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</si>
  <si>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</si>
  <si>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</si>
  <si>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</si>
  <si>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</si>
  <si>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</si>
  <si>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</si>
  <si>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</si>
  <si>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</si>
  <si>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HV z hlavní činnosti</t>
  </si>
  <si>
    <t>HV z doplňkové činnosti</t>
  </si>
  <si>
    <t>HV celkem</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</si>
  <si>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</si>
  <si>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</si>
  <si>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</si>
  <si>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</si>
  <si>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</si>
  <si>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</si>
  <si>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</si>
  <si>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</si>
  <si>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</si>
  <si>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</si>
  <si>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</si>
  <si>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</si>
  <si>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</si>
  <si>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</si>
  <si>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</si>
  <si>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</si>
  <si>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</si>
  <si>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</si>
  <si>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</si>
  <si>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ze zisku</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</si>
  <si>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</si>
  <si>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</si>
  <si>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</si>
  <si>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</si>
  <si>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</si>
  <si>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</si>
  <si>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</si>
  <si>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</si>
  <si>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</si>
  <si>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ze  zisku</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</si>
  <si>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</si>
  <si>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</si>
  <si>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</si>
  <si>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</si>
  <si>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</si>
  <si>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</si>
  <si>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</si>
  <si>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</si>
  <si>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</si>
  <si>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</si>
  <si>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</si>
  <si>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</si>
  <si>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</si>
  <si>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</si>
  <si>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</si>
  <si>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</si>
  <si>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</si>
  <si>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</si>
  <si>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</si>
  <si>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</si>
  <si>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</si>
  <si>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</si>
  <si>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</si>
  <si>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</si>
  <si>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</si>
  <si>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</si>
  <si>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</si>
  <si>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</si>
  <si>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</si>
  <si>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</si>
  <si>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</si>
  <si>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</si>
  <si>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</si>
  <si>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</si>
  <si>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</si>
  <si>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</si>
  <si>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</si>
  <si>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</si>
  <si>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</si>
  <si>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</si>
  <si>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</si>
  <si>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</si>
  <si>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</si>
  <si>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</si>
  <si>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</si>
  <si>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</si>
  <si>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</si>
  <si>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</si>
  <si>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</si>
  <si>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</si>
  <si>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</si>
  <si>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</si>
  <si>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</si>
  <si>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</si>
  <si>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ř.80/1+80/2</t>
  </si>
  <si>
    <t>ř.82/1+82/2</t>
  </si>
  <si>
    <t>sl. 2</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</si>
  <si>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</si>
  <si>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</si>
  <si>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</si>
  <si>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</si>
  <si>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</si>
  <si>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</si>
  <si>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</si>
  <si>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</si>
  <si>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</si>
  <si>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</si>
  <si>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7.Pořizovaný dlouhodobý finanční majetek</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</si>
  <si>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</si>
  <si>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</si>
  <si>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</si>
  <si>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</si>
  <si>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</si>
  <si>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Jednotlivé položky se vykazují v tis. Kč (</t>
    </r>
    <r>
      <rPr>
        <sz val="10"/>
        <rFont val="Calibri"/>
        <family val="2"/>
      </rPr>
      <t>§4, odst.3</t>
    </r>
    <r>
      <rPr>
        <b/>
        <sz val="10"/>
        <rFont val="Calibri"/>
        <family val="2"/>
      </rPr>
      <t>)</t>
    </r>
  </si>
  <si>
    <r>
      <t xml:space="preserve"> Příloha č.2 k vyhlášce č. </t>
    </r>
    <r>
      <rPr>
        <b/>
        <sz val="9"/>
        <rFont val="Calibri"/>
        <family val="2"/>
      </rPr>
      <t>504/2002 Sb.</t>
    </r>
    <r>
      <rPr>
        <sz val="9"/>
        <rFont val="Calibri"/>
        <family val="2"/>
      </rPr>
      <t xml:space="preserve"> ve znění pozdějších předpisů</t>
    </r>
  </si>
  <si>
    <r>
      <t xml:space="preserve"> Jednotlivé položky se vykazují v tis. Kč (</t>
    </r>
    <r>
      <rPr>
        <sz val="10"/>
        <rFont val="Calibri"/>
        <family val="2"/>
      </rPr>
      <t>§4, odst.3</t>
    </r>
    <r>
      <rPr>
        <b/>
        <sz val="10"/>
        <rFont val="Calibri"/>
        <family val="2"/>
      </rPr>
      <t>)</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</si>
  <si>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</si>
  <si>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</si>
  <si>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</si>
  <si>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</si>
  <si>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</si>
  <si>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</si>
  <si>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</si>
  <si>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</si>
  <si>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</si>
  <si>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</si>
  <si>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</si>
  <si>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</si>
  <si>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</si>
  <si>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</si>
  <si>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</si>
  <si>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</si>
  <si>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</si>
  <si>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</si>
  <si>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</si>
  <si>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</si>
  <si>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</si>
  <si>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</si>
  <si>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</si>
  <si>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</si>
  <si>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</si>
  <si>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</si>
  <si>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MŠMT OP VK</t>
  </si>
  <si>
    <t>MŠMT OP VaVpI</t>
  </si>
  <si>
    <t>Poznámky</t>
  </si>
  <si>
    <t>v tom</t>
  </si>
  <si>
    <t>poskytnuté</t>
  </si>
  <si>
    <t>poskytnuto</t>
  </si>
  <si>
    <t>e=a+c</t>
  </si>
  <si>
    <t>f=b+d</t>
  </si>
  <si>
    <t>MŠMT</t>
  </si>
  <si>
    <t>použité</t>
  </si>
  <si>
    <t>Výsledek hospodaření</t>
  </si>
  <si>
    <t>l=h-b</t>
  </si>
  <si>
    <t>m=k-c</t>
  </si>
  <si>
    <r>
      <rPr>
        <sz val="8"/>
        <rFont val="Calibri"/>
        <family val="2"/>
      </rPr>
      <t>(1)</t>
    </r>
    <r>
      <rPr>
        <sz val="10"/>
        <rFont val="Calibri"/>
        <family val="2"/>
      </rPr>
      <t xml:space="preserve"> V případě použití tohoto řádku, VŠ blíže specifikuje.</t>
    </r>
  </si>
  <si>
    <r>
      <rPr>
        <sz val="8"/>
        <rFont val="Calibri"/>
        <family val="2"/>
      </rPr>
      <t>(2)</t>
    </r>
    <r>
      <rPr>
        <sz val="10"/>
        <rFont val="Calibri"/>
        <family val="2"/>
      </rPr>
      <t xml:space="preserve"> V případě použití tohoto řádku, VŠ blíže specifikuje.</t>
    </r>
  </si>
  <si>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</si>
  <si>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</si>
  <si>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r>
      <t xml:space="preserve">Menzy a ostatní stravovací zařízení, pro která vydalo souhlas MŠMT </t>
    </r>
    <r>
      <rPr>
        <sz val="8"/>
        <rFont val="Calibri"/>
        <family val="2"/>
      </rPr>
      <t>(1)</t>
    </r>
  </si>
  <si>
    <t>sl.  3</t>
  </si>
  <si>
    <t>sl. 4</t>
  </si>
  <si>
    <r>
      <t xml:space="preserve">Rozvaha (bilance) </t>
    </r>
    <r>
      <rPr>
        <sz val="8"/>
        <rFont val="Calibri"/>
        <family val="2"/>
      </rPr>
      <t>(1)</t>
    </r>
  </si>
  <si>
    <r>
      <t xml:space="preserve">účet / součet </t>
    </r>
    <r>
      <rPr>
        <sz val="8"/>
        <rFont val="Calibri"/>
        <family val="2"/>
      </rPr>
      <t>(2)</t>
    </r>
  </si>
  <si>
    <t>(v tis. Kč, na 3 desetinná místa)</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</si>
  <si>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</si>
  <si>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(3)</t>
    </r>
    <r>
      <rPr>
        <sz val="10"/>
        <rFont val="Calibri"/>
        <family val="2"/>
      </rPr>
      <t xml:space="preserve"> Číslování řádků a sloupců je závazné pro datové vstupní věty formátu F-JASU pro zpracování výkazů v MÚZO Praha s.r.o.</t>
    </r>
  </si>
  <si>
    <t xml:space="preserve">                     7.Závazky k institucím sociálního zabezpečení a veřejného zdravotního pojištění</t>
  </si>
  <si>
    <t>ř.43+47+52+57+65+73+77</t>
  </si>
  <si>
    <r>
      <rPr>
        <sz val="8"/>
        <rFont val="Calibri"/>
        <family val="2"/>
      </rPr>
      <t>(1)</t>
    </r>
    <r>
      <rPr>
        <sz val="10"/>
        <rFont val="Calibri"/>
        <family val="2"/>
      </rPr>
      <t xml:space="preserve"> Zpracování "Výkazu zisku a ztraty" se řídí § 6 a §§ 26 až 28  Vyhlášky 504/2002 Sb.</t>
    </r>
  </si>
  <si>
    <r>
      <t xml:space="preserve">Výkaz zisku a ztráty </t>
    </r>
    <r>
      <rPr>
        <sz val="8"/>
        <rFont val="Calibri"/>
        <family val="2"/>
      </rPr>
      <t>(1)</t>
    </r>
  </si>
  <si>
    <r>
      <t xml:space="preserve">řádek </t>
    </r>
    <r>
      <rPr>
        <sz val="8"/>
        <rFont val="Calibri"/>
        <family val="2"/>
      </rPr>
      <t>(3)</t>
    </r>
  </si>
  <si>
    <r>
      <rPr>
        <sz val="8"/>
        <rFont val="Calibri"/>
        <family val="2"/>
      </rPr>
      <t>(2)</t>
    </r>
    <r>
      <rPr>
        <sz val="10"/>
        <rFont val="Calibri"/>
        <family val="2"/>
      </rPr>
      <t xml:space="preserve"> Vyhláškou</t>
    </r>
    <r>
      <rPr>
        <sz val="10"/>
        <rFont val="Calibri"/>
        <family val="2"/>
      </rPr>
      <t xml:space="preserve"> je dáno pouze označení a členění textů; čísla příslušných účtů jsou doplněna pro lepší orientaci ve výkazu.</t>
    </r>
  </si>
  <si>
    <t>poč. stav.</t>
  </si>
  <si>
    <t>celkem (+)</t>
  </si>
  <si>
    <t>k 31.12.</t>
  </si>
  <si>
    <t>e=a+b-d</t>
  </si>
  <si>
    <t xml:space="preserve">Fondy celkem  </t>
  </si>
  <si>
    <t>6a</t>
  </si>
  <si>
    <t>6b</t>
  </si>
  <si>
    <r>
      <t>Počet studentů</t>
    </r>
    <r>
      <rPr>
        <sz val="8"/>
        <rFont val="Calibri"/>
        <family val="2"/>
      </rPr>
      <t xml:space="preserve"> (2)</t>
    </r>
  </si>
  <si>
    <r>
      <t xml:space="preserve">Stipendijní fond - tvorba </t>
    </r>
    <r>
      <rPr>
        <sz val="8"/>
        <rFont val="Calibri"/>
        <family val="2"/>
      </rPr>
      <t>(1)</t>
    </r>
  </si>
  <si>
    <r>
      <t xml:space="preserve">Výnosy </t>
    </r>
    <r>
      <rPr>
        <sz val="8"/>
        <rFont val="Calibri"/>
        <family val="2"/>
      </rPr>
      <t>(1)</t>
    </r>
  </si>
  <si>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</si>
  <si>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</si>
  <si>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</si>
  <si>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</si>
  <si>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</si>
  <si>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</si>
  <si>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Stipendijní fond VŠ</t>
  </si>
  <si>
    <t>Studenti</t>
  </si>
  <si>
    <t>Ostatní</t>
  </si>
  <si>
    <t>jiná stipendia</t>
  </si>
  <si>
    <t>Kontrolní vazba</t>
  </si>
  <si>
    <t>Kontrolní vazby</t>
  </si>
  <si>
    <r>
      <rPr>
        <sz val="8"/>
        <rFont val="Calibri"/>
        <family val="2"/>
      </rPr>
      <t>(3)</t>
    </r>
    <r>
      <rPr>
        <sz val="10"/>
        <rFont val="Calibri"/>
        <family val="2"/>
      </rPr>
      <t xml:space="preserve"> Položku v každém řádku sloupce "a" nebo "b" (vždy je možná pouze jedna hodnota) vydělí VŠ počtem studentů /účastníků vzdělávání ve sloupci "c". Pokud existuje jednotková sazba, stačí zde uvést tuto. </t>
    </r>
  </si>
  <si>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</si>
  <si>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</si>
  <si>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</si>
  <si>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</si>
  <si>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</si>
  <si>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</si>
  <si>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</si>
  <si>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 xml:space="preserve">                    7.Pohledávky za institucemi sociálního zabezpečení a veřejného zdrav. pojištění</t>
  </si>
  <si>
    <t>v tom: stavby</t>
  </si>
  <si>
    <t>Druh stipendia</t>
  </si>
  <si>
    <t xml:space="preserve">     VI.Odpisy, prodaný majetek, tvorba rezerv a opravných položek celkem</t>
  </si>
  <si>
    <t xml:space="preserve">            25.Odpisy dlouhodobého nehmotného a hmotného majetku</t>
  </si>
  <si>
    <t xml:space="preserve">            26.Zůstat. cena prodaného dlouh. nehmotného a hmotného majetku</t>
  </si>
  <si>
    <t xml:space="preserve">            31.Poskytnuté příspěvky zúčtované mezi organizačními složkami</t>
  </si>
  <si>
    <t xml:space="preserve">       V.Tržby z prodeje majetku, zúčtování rezerv a opravných položek celkem</t>
  </si>
  <si>
    <t xml:space="preserve">             19.Tržby z prodeje dlouh. nehmotného a hmotného majetku</t>
  </si>
  <si>
    <t>Poplatky stanovené dle § 58 zákona 111/1998 Sb.</t>
  </si>
  <si>
    <t>Pronájem</t>
  </si>
  <si>
    <t>Tržby z prodeje majetku</t>
  </si>
  <si>
    <t>Dary</t>
  </si>
  <si>
    <t>Dědictví</t>
  </si>
  <si>
    <t>Vybrané činnosti</t>
  </si>
  <si>
    <r>
      <t xml:space="preserve">Příjmy z licenčních smluv </t>
    </r>
    <r>
      <rPr>
        <sz val="8"/>
        <rFont val="Calibri"/>
        <family val="2"/>
      </rPr>
      <t>(2)</t>
    </r>
  </si>
  <si>
    <r>
      <t xml:space="preserve">Příjmy ze smluvního výzkumu </t>
    </r>
    <r>
      <rPr>
        <sz val="8"/>
        <rFont val="Calibri"/>
        <family val="2"/>
      </rPr>
      <t>(3)</t>
    </r>
  </si>
  <si>
    <t>stav k 1.1.</t>
  </si>
  <si>
    <t>stav k 31.12.</t>
  </si>
  <si>
    <r>
      <t xml:space="preserve">Konzultace a poradenství </t>
    </r>
    <r>
      <rPr>
        <sz val="8"/>
        <rFont val="Calibri"/>
        <family val="2"/>
      </rPr>
      <t>(5)</t>
    </r>
  </si>
  <si>
    <r>
      <t xml:space="preserve">Placené vzdělávací kurzy pro zaměstnance subjektů aplikační sféry </t>
    </r>
    <r>
      <rPr>
        <sz val="8"/>
        <rFont val="Calibri"/>
        <family val="2"/>
      </rPr>
      <t>(4)</t>
    </r>
  </si>
  <si>
    <t>Zdroje</t>
  </si>
  <si>
    <t>hlavní + doplňková (hospodářská) činnost</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</si>
  <si>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</si>
  <si>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</si>
  <si>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</si>
  <si>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</si>
  <si>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</si>
  <si>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</si>
  <si>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</si>
  <si>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</si>
  <si>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</si>
  <si>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</si>
  <si>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</si>
  <si>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PO 2 - Terciární vzdělávání, výzkum a vývoj</t>
  </si>
  <si>
    <t>2.2 Vysokoškolské vzdělávání</t>
  </si>
  <si>
    <t>2.3 Lidské zdroje ve VaV</t>
  </si>
  <si>
    <t>2.4 Partnerství a sítě</t>
  </si>
  <si>
    <t>PO 1 - Evropská centra excelence</t>
  </si>
  <si>
    <t>1.1 Evropská centra excelence</t>
  </si>
  <si>
    <t>PO 2 - Regionální VaV centra</t>
  </si>
  <si>
    <t>2.1 Regionální VaV centra</t>
  </si>
  <si>
    <t>PO 3 - Komercializace a popularizace VaV</t>
  </si>
  <si>
    <t>PO 4 – Infrastruktura pro výuku na VŠ spojenou s výzkumem</t>
  </si>
  <si>
    <t>Součet hodnot sloupku "b", resp. "c"  za oblast stravování a sloupku "b", resp. "c" za oblast ubytování se rovná součtu hodnot z řádku 0042, resp. 144 sl. 1, resp. sl. 2 dílčího výkazu zisku a ztrát (Tab. 2.b) za stravování a ubytování.</t>
  </si>
  <si>
    <t>Součet hodnot sloupků "h", resp. "k"  za oblast stravování a sloupků "h", resp. "k" za oblast ubytování se rovná součtu hodnot z řádku 0079, resp. 182 sl. 1, resp. sl. 2 dílčího výkazu zisku a ztrát (Tab. 2.b) za stravování a ubytování.</t>
  </si>
  <si>
    <t>4.1 Infrastruktura pro výuku na VŠ spojenou s výzkumem</t>
  </si>
  <si>
    <t>C  e  l  k  e  m</t>
  </si>
  <si>
    <t>Podle potřeby vložit další řádky</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</si>
  <si>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</si>
  <si>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</si>
  <si>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</si>
  <si>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</si>
  <si>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</si>
  <si>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</si>
  <si>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</si>
  <si>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</si>
  <si>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</si>
  <si>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</si>
  <si>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</si>
  <si>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</si>
  <si>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</si>
  <si>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</si>
  <si>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</si>
  <si>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</si>
  <si>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</si>
  <si>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</si>
  <si>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</si>
  <si>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</si>
  <si>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</si>
  <si>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Zahraniční studenti a mezinárodní spolupráce</t>
  </si>
  <si>
    <t>F</t>
  </si>
  <si>
    <t>Fond vzdělávací politiky</t>
  </si>
  <si>
    <t>S</t>
  </si>
  <si>
    <t>Sociální stipendia</t>
  </si>
  <si>
    <t>U</t>
  </si>
  <si>
    <t>Ubytovací stipendia</t>
  </si>
  <si>
    <t>I</t>
  </si>
  <si>
    <t>Rozvojové programy</t>
  </si>
  <si>
    <t>J</t>
  </si>
  <si>
    <t>Dotace na ubytování a stravování</t>
  </si>
  <si>
    <r>
      <t>poskytnuté</t>
    </r>
    <r>
      <rPr>
        <sz val="8"/>
        <color indexed="8"/>
        <rFont val="Calibri"/>
        <family val="2"/>
      </rPr>
      <t xml:space="preserve"> (2)</t>
    </r>
  </si>
  <si>
    <r>
      <t>použité</t>
    </r>
    <r>
      <rPr>
        <sz val="8"/>
        <color indexed="8"/>
        <rFont val="Calibri"/>
        <family val="2"/>
      </rPr>
      <t xml:space="preserve"> (3)</t>
    </r>
  </si>
  <si>
    <t>Vratka nevyčerp. prostředků</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</si>
  <si>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</si>
  <si>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</si>
  <si>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</si>
  <si>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</si>
  <si>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r>
      <t>Studijní programy a s nimi spojená tvůrčí činnost</t>
    </r>
    <r>
      <rPr>
        <sz val="8"/>
        <color indexed="8"/>
        <rFont val="Calibri"/>
        <family val="2"/>
      </rPr>
      <t xml:space="preserve"> (6)</t>
    </r>
  </si>
  <si>
    <t>Územní rozpočty</t>
  </si>
  <si>
    <t>f*</t>
  </si>
  <si>
    <t>Ostatní kapitoly státního rozpočtu</t>
  </si>
  <si>
    <t>na penzijní připojištění zaměstnance</t>
  </si>
  <si>
    <t>na životní pojištění zaměstnance</t>
  </si>
  <si>
    <t>na úroky z úvěru čl. 2 OR 26/2009</t>
  </si>
  <si>
    <t>nevratná sociální výpomoc</t>
  </si>
  <si>
    <t>na úroky z úvěru čl. 2a OR 26/2009</t>
  </si>
  <si>
    <t>příspěvek na stravování čl. 2 OR 25/2009</t>
  </si>
  <si>
    <t>příspěvek na stravování čl. 3 OR 25/2009</t>
  </si>
  <si>
    <t>ostatní čerpání</t>
  </si>
  <si>
    <r>
      <t xml:space="preserve">Prostředky ze zahraničí </t>
    </r>
    <r>
      <rPr>
        <sz val="10"/>
        <color indexed="8"/>
        <rFont val="Calibri"/>
        <family val="2"/>
      </rPr>
      <t>(získané přímo VVŠ)</t>
    </r>
  </si>
  <si>
    <t>j=f+i</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</si>
  <si>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</si>
  <si>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</si>
  <si>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</si>
  <si>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poskytnuté </t>
    </r>
    <r>
      <rPr>
        <sz val="8"/>
        <color indexed="8"/>
        <rFont val="Calibri"/>
        <family val="2"/>
      </rPr>
      <t>(3)</t>
    </r>
  </si>
  <si>
    <r>
      <t xml:space="preserve">použité </t>
    </r>
    <r>
      <rPr>
        <sz val="8"/>
        <color indexed="8"/>
        <rFont val="Calibri"/>
        <family val="2"/>
      </rPr>
      <t>(4)</t>
    </r>
  </si>
  <si>
    <r>
      <t>VaV z národních zdrojů</t>
    </r>
    <r>
      <rPr>
        <sz val="8"/>
        <rFont val="Calibri"/>
        <family val="2"/>
      </rPr>
      <t xml:space="preserve"> (2)</t>
    </r>
  </si>
  <si>
    <r>
      <t xml:space="preserve">Počet pracovníků </t>
    </r>
    <r>
      <rPr>
        <sz val="8"/>
        <rFont val="Calibri"/>
        <family val="2"/>
      </rPr>
      <t>(3)</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</si>
  <si>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</si>
  <si>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</si>
  <si>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</si>
  <si>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</si>
  <si>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rPr>
        <sz val="8"/>
        <color indexed="8"/>
        <rFont val="Calibri"/>
        <family val="2"/>
      </rPr>
      <t>(6)</t>
    </r>
    <r>
      <rPr>
        <sz val="10"/>
        <color indexed="8"/>
        <rFont val="Calibri"/>
        <family val="2"/>
      </rPr>
      <t xml:space="preserve"> Úvazky pracovníků, v nichž se zaměstnanci vysoké školy nevěnují ani pedagogické ani vědecké činnosti; jde zejména o technicko- hospodářské pracovníky, provozní a obchodně provozní pracovníky, zdravotní a ostatní pracovníky, atp.</t>
    </r>
  </si>
  <si>
    <r>
      <t xml:space="preserve">  C  e  l  k  e  m</t>
    </r>
    <r>
      <rPr>
        <sz val="11"/>
        <rFont val="Calibri"/>
        <family val="2"/>
      </rPr>
      <t xml:space="preserve"> </t>
    </r>
    <r>
      <rPr>
        <sz val="8"/>
        <rFont val="Calibri"/>
        <family val="2"/>
      </rPr>
      <t xml:space="preserve"> (5)</t>
    </r>
  </si>
  <si>
    <t>Tabulka 1   Rozvaha (bilance)</t>
  </si>
  <si>
    <t>Tabulka 7   Příjmy z poplatků a úhrad za další činnosti poskytované veřejnou vysokou školou</t>
  </si>
  <si>
    <r>
      <t xml:space="preserve">Tabulka 10   Neinvestiční náklady a výnosy - Koleje a menzy </t>
    </r>
    <r>
      <rPr>
        <sz val="12"/>
        <rFont val="Calibri"/>
        <family val="2"/>
      </rPr>
      <t>(KaM)</t>
    </r>
  </si>
  <si>
    <t>Tabulka 10.a   Neinvestiční náklady a výnosy - oblast stravování</t>
  </si>
  <si>
    <t>Tabulka 10.b   Neinvestiční náklady a výnosy - oblast ubytování</t>
  </si>
  <si>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</si>
  <si>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rPr>
        <sz val="8"/>
        <rFont val="Calibri"/>
        <family val="2"/>
      </rPr>
      <t xml:space="preserve">(5)  </t>
    </r>
    <r>
      <rPr>
        <sz val="10"/>
        <rFont val="Calibri"/>
        <family val="2"/>
      </rPr>
      <t>Součtová hodnota této tabulky se musí rovnat údaji uvedeném v tabulce 5, ř.10.</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</si>
  <si>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t>
    </r>
    <r>
      <rPr>
        <u val="single"/>
        <sz val="10"/>
        <color indexed="8"/>
        <rFont val="Calibri"/>
        <family val="2"/>
      </rPr>
      <t>v částech označených VaV</t>
    </r>
    <r>
      <rPr>
        <sz val="10"/>
        <color indexed="8"/>
        <rFont val="Calibri"/>
        <family val="2"/>
      </rPr>
      <t xml:space="preserve"> = Tab. 5, ř.6; za dotace ostatních kapitol státního rozpočtu = Tab. 5, ř.16; za územní rozpočty = Tab. 5, ř.23. Součtový údaj za MŠMT</t>
    </r>
    <r>
      <rPr>
        <u val="single"/>
        <sz val="10"/>
        <color indexed="8"/>
        <rFont val="Calibri"/>
        <family val="2"/>
      </rPr>
      <t xml:space="preserve"> v částech neoznačených VaV</t>
    </r>
    <r>
      <rPr>
        <sz val="10"/>
        <color indexed="8"/>
        <rFont val="Calibri"/>
        <family val="2"/>
      </rPr>
      <t xml:space="preserve"> = Tab. 5, ř.5; za dotace ostatních kapitol státního rozpočtu = Tab. 5, ř.15; za územní rozpočty = Tab. 5, ř.22.
Tabulka je tříděna podle poskytovatele, dále podle operačního programu, prioritní osy, oblasti podpory (nejpodrobnější údaj bude na úrovni oblasti podpory, není třeba vyplňovat tabulku na úroveň projektů). VŠ uvede ty programy, ve kterých získává finanční prostředky (tzn. včetně IPN). Za každého poskytovatele VŠ vždy uvede součtový údaj. </t>
    </r>
  </si>
  <si>
    <t>Součet počátečních stavů fondů k 1. 1. roku (pole a1) se rovná  údaji z řádku 0089 sl. 1 tab. 1 - Rozvaha</t>
  </si>
  <si>
    <t>Součet koncových stavů fondů k 31. 12. roku (pole e1) se rovná  údaji z řádku 0089 sl. 2 tab. 1 - Rozvaha</t>
  </si>
  <si>
    <r>
      <t xml:space="preserve">účet / součet </t>
    </r>
    <r>
      <rPr>
        <sz val="8"/>
        <rFont val="Calibri"/>
        <family val="2"/>
      </rPr>
      <t>(2)</t>
    </r>
  </si>
  <si>
    <r>
      <t>řádek</t>
    </r>
    <r>
      <rPr>
        <sz val="9"/>
        <rFont val="Calibri"/>
        <family val="2"/>
      </rPr>
      <t xml:space="preserve"> </t>
    </r>
    <r>
      <rPr>
        <sz val="8"/>
        <rFont val="Calibri"/>
        <family val="2"/>
      </rPr>
      <t>(3)</t>
    </r>
  </si>
  <si>
    <t xml:space="preserve">       dotace spojené s programy reprodukce majetku</t>
  </si>
  <si>
    <t xml:space="preserve">       příspěvek</t>
  </si>
  <si>
    <t xml:space="preserve">       ostatní dotace</t>
  </si>
  <si>
    <r>
      <t xml:space="preserve"> v tom: </t>
    </r>
    <r>
      <rPr>
        <b/>
        <sz val="10"/>
        <rFont val="Calibri"/>
        <family val="2"/>
      </rPr>
      <t xml:space="preserve">1. prostředky plynoucí přes (z) veřejné rozpočty ČR   </t>
    </r>
    <r>
      <rPr>
        <b/>
        <sz val="8"/>
        <rFont val="Calibri"/>
        <family val="2"/>
      </rPr>
      <t>(ř.3+ř.13+ř.20)</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</si>
  <si>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</si>
  <si>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</si>
  <si>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t>j=e-f</t>
  </si>
  <si>
    <r>
      <t>Ostatní použité neveřejné zdroje celkem</t>
    </r>
    <r>
      <rPr>
        <sz val="8"/>
        <color indexed="8"/>
        <rFont val="Calibri"/>
        <family val="2"/>
      </rPr>
      <t xml:space="preserve"> (4)</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</si>
  <si>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</si>
  <si>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t>d=a+b+c</t>
  </si>
  <si>
    <r>
      <t xml:space="preserve">od zaměst-  nanců </t>
    </r>
    <r>
      <rPr>
        <sz val="8"/>
        <rFont val="Calibri"/>
        <family val="2"/>
      </rPr>
      <t>(2)</t>
    </r>
  </si>
  <si>
    <r>
      <t xml:space="preserve">ostatní </t>
    </r>
    <r>
      <rPr>
        <sz val="8"/>
        <rFont val="Calibri"/>
        <family val="2"/>
      </rPr>
      <t>(3)</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</si>
  <si>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"g" a pod tabulkou stručně upřesní, o co se jedná.</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</si>
  <si>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</si>
  <si>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</si>
  <si>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rPr>
        <sz val="8"/>
        <rFont val="Calibri"/>
        <family val="2"/>
      </rPr>
      <t>(1)</t>
    </r>
    <r>
      <rPr>
        <sz val="10"/>
        <rFont val="Calibri"/>
        <family val="2"/>
      </rPr>
      <t xml:space="preserve"> Jedná se o poplatky definované v odst. 3 a 4 - § 58 zákona č. 111/1998 Sb.</t>
    </r>
  </si>
  <si>
    <t>(4) Jedná se o činnosti související se studiem jiné než podle § 58 zák.111/1998 Sb.</t>
  </si>
  <si>
    <t xml:space="preserve">          Příspěvek</t>
  </si>
  <si>
    <t xml:space="preserve">          Dotace</t>
  </si>
  <si>
    <t xml:space="preserve">     Institucionální podpora (IP)</t>
  </si>
  <si>
    <t>Tabulka 3   Hospodářský výsledek</t>
  </si>
  <si>
    <t>Tabulka 6  Přehled vybraných výnosů</t>
  </si>
  <si>
    <t>Výnosy za rok (1)</t>
  </si>
  <si>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</si>
  <si>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r>
      <rPr>
        <sz val="8"/>
        <color indexed="8"/>
        <rFont val="Calibri"/>
        <family val="2"/>
      </rPr>
      <t>(7)</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</si>
  <si>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rPr>
        <sz val="8"/>
        <rFont val="Calibri"/>
        <family val="2"/>
      </rPr>
      <t>(1)</t>
    </r>
    <r>
      <rPr>
        <sz val="10"/>
        <rFont val="Calibri"/>
        <family val="2"/>
      </rPr>
      <t xml:space="preserve"> Údaje budou vyplněny v souladu s účetní evidencí vysoké školy.</t>
    </r>
  </si>
  <si>
    <t xml:space="preserve">     Ministerstvo zemědělství</t>
  </si>
  <si>
    <t xml:space="preserve">          Ministerstvo zemědělství</t>
  </si>
  <si>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Počet pracovníků ve sl.1 je odvozený od mzdových prostředků hrazených z kapitoly 333-MŠMT; ve sl. 4 je odvozený od mzdových prostředků hrazených z ostatních zdrojů rozpočtu VŠ.</t>
    </r>
  </si>
  <si>
    <t>Institucinální rozvojový plán</t>
  </si>
  <si>
    <t>Dům zahraniční spolupráce</t>
  </si>
  <si>
    <r>
      <t xml:space="preserve">         </t>
    </r>
    <r>
      <rPr>
        <i/>
        <sz val="10"/>
        <color indexed="8"/>
        <rFont val="Calibri"/>
        <family val="2"/>
      </rPr>
      <t>v tom: Rámcové programy</t>
    </r>
  </si>
  <si>
    <t xml:space="preserve">                      Mobilita výzkumných pracovníků  </t>
  </si>
  <si>
    <t xml:space="preserve">                      Norské fondy (Česko-Norský výzk. progr. CZ09)</t>
  </si>
  <si>
    <t xml:space="preserve">                                EUPRO II (LE)</t>
  </si>
  <si>
    <t xml:space="preserve">                                INGO  II (LG)                                  </t>
  </si>
  <si>
    <t xml:space="preserve">                                KONTAKT II (LH)                                         </t>
  </si>
  <si>
    <t xml:space="preserve">                                NÁVRAT (LK)                               </t>
  </si>
  <si>
    <t xml:space="preserve">                     v tom: COST(LD)</t>
  </si>
  <si>
    <t xml:space="preserve">     Ministerstva</t>
  </si>
  <si>
    <t>3.4  Podpora infrastruktury pro výuku spojenou s VaV</t>
  </si>
  <si>
    <t>VaV (2)</t>
  </si>
  <si>
    <t>MPSV</t>
  </si>
  <si>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t>
    </r>
  </si>
  <si>
    <r>
      <rPr>
        <sz val="8"/>
        <color indexed="8"/>
        <rFont val="Calibri"/>
        <family val="2"/>
      </rPr>
      <t>(6)</t>
    </r>
    <r>
      <rPr>
        <sz val="10"/>
        <color indexed="8"/>
        <rFont val="Calibri"/>
        <family val="2"/>
      </rPr>
      <t xml:space="preserve"> Uvedou se prostředky, které byly převedeny k řešení projektů/aktivit ostatním spoluřešitelům externím -mimo UK.</t>
    </r>
  </si>
  <si>
    <r>
      <rPr>
        <sz val="8"/>
        <color indexed="8"/>
        <rFont val="Calibri"/>
        <family val="2"/>
      </rPr>
      <t>(5)</t>
    </r>
    <r>
      <rPr>
        <sz val="10"/>
        <color indexed="8"/>
        <rFont val="Calibri"/>
        <family val="2"/>
      </rPr>
      <t xml:space="preserve"> Uvedou se prostředky, které byly převedeny k řešení projektů/aktivit ostatním spoluřešitelům externím mimo UK.</t>
    </r>
  </si>
  <si>
    <t xml:space="preserve">Identifikační číslo EDS </t>
  </si>
  <si>
    <t>PO 2 - Podpora vstupu na trh práce</t>
  </si>
  <si>
    <t>Tabulka 9  Stipendia</t>
  </si>
  <si>
    <r>
      <t xml:space="preserve">Tabulka 5   Veřejné zdroje financování VVŠ: prostředky poskytnuté a prostředky použité </t>
    </r>
    <r>
      <rPr>
        <sz val="8"/>
        <rFont val="Calibri"/>
        <family val="2"/>
      </rPr>
      <t>(1)</t>
    </r>
  </si>
  <si>
    <t>Tabulka 5.a   Financování vzdělávací a vědecké, výzkumné, vývojové a inovační, umělecké a další tvůrčí činnosti</t>
  </si>
  <si>
    <t>Tabulka 5.b   Financování výzkumu a vývoje</t>
  </si>
  <si>
    <t>Tabulka 5.c  Financování programů reprodukce majetku</t>
  </si>
  <si>
    <t>Tabulka 5.d   Financování programů strukturálních fondů</t>
  </si>
  <si>
    <t>vystavení opisu dokladu o studiu</t>
  </si>
  <si>
    <t>připojení soukromého zařízení k počítačové síti univerzity a služby s tím související</t>
  </si>
  <si>
    <t>vystavení duplikátu pro přístup do počítačových sítí (např. vstupní počítačové heslo) a duplikátu prostředku pro vstup do objektu (např. čipová karta) tam, kde nelze využívat průkaz studenta</t>
  </si>
  <si>
    <t>vystavení opisu dokladu vyhotoveného z archiválií</t>
  </si>
  <si>
    <t>(5) V přehledu nejsou z logiky věci uvedeny úhrady za tisk a kopírování, za rešeršní a obdobné služby v knihovnách a za úkony spojené s překročením knihovního řádu. Tyto úhrady jsou vybírány pouze na základě kalkulace (viz Opatření rektora č. 53/2015). Dále z logiky věci nejsou uvedeny poplatky za ISIC, poplatky za duplikáty zaměstnaneckých průkazů, poplatky za ITIC, ALIVE apod.</t>
  </si>
  <si>
    <t>osobní náklady</t>
  </si>
  <si>
    <t>udržení nebo zlepšení zdravotního stavu zaměstnanců</t>
  </si>
  <si>
    <t>příspěvek na částečné krytí úplaty za předškolní vzdělávání v MŠ</t>
  </si>
  <si>
    <r>
      <rPr>
        <sz val="8"/>
        <rFont val="Calibri"/>
        <family val="2"/>
      </rPr>
      <t>(1)</t>
    </r>
    <r>
      <rPr>
        <sz val="10"/>
        <rFont val="Calibri"/>
        <family val="2"/>
      </rPr>
      <t xml:space="preserve"> Uvedou se prostředky, které škola v roce 2015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</si>
  <si>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rFont val="Calibri"/>
        <family val="2"/>
      </rPr>
      <t>(2)</t>
    </r>
    <r>
      <rPr>
        <sz val="10"/>
        <rFont val="Calibri"/>
        <family val="2"/>
      </rPr>
      <t xml:space="preserve"> Uvedou se finanční prostředky ve výši převedených finančních prostředků na účet u ČNB k 31. 12. 2015</t>
    </r>
  </si>
  <si>
    <t>ped. prac. VVI</t>
  </si>
  <si>
    <t>ak. prac.</t>
  </si>
  <si>
    <t>věd. prac.</t>
  </si>
  <si>
    <t>tis. Kč</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</si>
  <si>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</si>
  <si>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</si>
  <si>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t>ostatní:</t>
  </si>
  <si>
    <t xml:space="preserve">     Ministerstvo práce a sociálních věcí</t>
  </si>
  <si>
    <t xml:space="preserve">     Ministerstvo financí</t>
  </si>
  <si>
    <t xml:space="preserve">     Podpora de minimis : Úřad vlády ČR</t>
  </si>
  <si>
    <t xml:space="preserve">    Obce a městské části</t>
  </si>
  <si>
    <t xml:space="preserve">     Kraje a MHMP</t>
  </si>
  <si>
    <t xml:space="preserve">     Podpora de minimis: MHMP</t>
  </si>
  <si>
    <t xml:space="preserve">     Evropská unie mimo evropské fondy</t>
  </si>
  <si>
    <t xml:space="preserve">     Zahraničí ostatní mimo EU</t>
  </si>
  <si>
    <t xml:space="preserve">                     Visegradská skupina + Japonsko - rozvoj spolupráce</t>
  </si>
  <si>
    <t xml:space="preserve">                               ERC (LL)</t>
  </si>
  <si>
    <t xml:space="preserve">                              Národní program udržitelnosti (LO)</t>
  </si>
  <si>
    <t xml:space="preserve">                              Informace - základ výzkumu (LR)</t>
  </si>
  <si>
    <t xml:space="preserve">          Ministerstvo práce a sociálních věcí</t>
  </si>
  <si>
    <t xml:space="preserve">          Ministerstvo financí</t>
  </si>
  <si>
    <t xml:space="preserve">     Grantové agentury</t>
  </si>
  <si>
    <t xml:space="preserve">          GAČR</t>
  </si>
  <si>
    <t xml:space="preserve">          TAČR</t>
  </si>
  <si>
    <t xml:space="preserve">          IGA - MZ </t>
  </si>
  <si>
    <t xml:space="preserve">          AZV - MZ</t>
  </si>
  <si>
    <t>Evropská unie mimo evropské fondy</t>
  </si>
  <si>
    <t xml:space="preserve">         Rámcové programy</t>
  </si>
  <si>
    <t>Zahraničí ostatní mimo EU</t>
  </si>
  <si>
    <r>
      <t>z toho (6) zajištěno spoluřešit.</t>
    </r>
    <r>
      <rPr>
        <sz val="8"/>
        <color indexed="8"/>
        <rFont val="Calibri"/>
        <family val="2"/>
      </rPr>
      <t xml:space="preserve"> </t>
    </r>
  </si>
  <si>
    <r>
      <t xml:space="preserve">Nevyčerp. z poskyt.veř. pr. v roce </t>
    </r>
    <r>
      <rPr>
        <sz val="8"/>
        <color indexed="8"/>
        <rFont val="Calibri"/>
        <family val="2"/>
      </rPr>
      <t>(7)</t>
    </r>
  </si>
  <si>
    <r>
      <t xml:space="preserve">Vratka nevyčerp. prostř. </t>
    </r>
    <r>
      <rPr>
        <sz val="8"/>
        <color indexed="8"/>
        <rFont val="Calibri"/>
        <family val="2"/>
      </rPr>
      <t>(8)</t>
    </r>
  </si>
  <si>
    <r>
      <t xml:space="preserve">Ostatní použ.nev. zdr. celk. </t>
    </r>
    <r>
      <rPr>
        <sz val="8"/>
        <color indexed="8"/>
        <rFont val="Calibri"/>
        <family val="2"/>
      </rPr>
      <t>(9)</t>
    </r>
  </si>
  <si>
    <t>OP LZZ</t>
  </si>
  <si>
    <t xml:space="preserve"> PO 5</t>
  </si>
  <si>
    <t xml:space="preserve"> 5.1 Mezinárodní spolupráce</t>
  </si>
  <si>
    <t xml:space="preserve">     OP PK -Operační program Praha konkurenceschopnost</t>
  </si>
  <si>
    <t>PO 3 - Inovace a podnikání</t>
  </si>
  <si>
    <t>3.1 Rozvoj inovačního prostředí a partnerství mezi základnou VaV a praxí</t>
  </si>
  <si>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</si>
  <si>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color indexed="8"/>
        <rFont val="Calibri"/>
        <family val="2"/>
      </rPr>
      <t>(4)</t>
    </r>
    <r>
      <rPr>
        <sz val="10"/>
        <color indexed="8"/>
        <rFont val="Calibri"/>
        <family val="2"/>
      </rPr>
      <t xml:space="preserve"> Uvedou se prostředky použité v daném roce na přípravu a realizaci projektů v souladu s Rozhodnutím.</t>
    </r>
  </si>
  <si>
    <t>z toho (1)</t>
  </si>
  <si>
    <t>Příspěvek / dotace MŠMT
(včetně GAUK, SVV, PRVOUK, UNCE)</t>
  </si>
  <si>
    <t>Příspěvek</t>
  </si>
  <si>
    <t>GAUK</t>
  </si>
  <si>
    <t>SVV</t>
  </si>
  <si>
    <t>PRVOUK</t>
  </si>
  <si>
    <t>UNCE</t>
  </si>
  <si>
    <t>Jiná dotace</t>
  </si>
  <si>
    <t>Projekty mimo EU</t>
  </si>
  <si>
    <t>133D411000343</t>
  </si>
  <si>
    <t>UK-Rozvoj knihovních a IT systémů FSV UK</t>
  </si>
  <si>
    <t>Stipendia v doplňkové činnosti</t>
  </si>
  <si>
    <t>Stipendia nad rámec</t>
  </si>
  <si>
    <t>Čerpání na rozsáhlejší opravy zejména budov, které nelze klasifikovat jako investice</t>
  </si>
  <si>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
</t>
    </r>
    <r>
      <rPr>
        <sz val="10"/>
        <color indexed="30"/>
        <rFont val="Calibri"/>
        <family val="2"/>
      </rPr>
      <t xml:space="preserve"> [na UK AÚČ 602 1331 a 602 6331]</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</si>
  <si>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
</t>
    </r>
    <r>
      <rPr>
        <sz val="10"/>
        <color indexed="30"/>
        <rFont val="Calibri"/>
        <family val="2"/>
      </rPr>
      <t>[na UK AÚČ 602 1332 a 602 6332]</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</si>
  <si>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
</t>
    </r>
    <r>
      <rPr>
        <sz val="10"/>
        <color indexed="30"/>
        <rFont val="Calibri"/>
        <family val="2"/>
      </rPr>
      <t>[na UK AÚČ 602 1333 a 602 6333]</t>
    </r>
  </si>
  <si>
    <r>
      <rPr>
        <sz val="8"/>
        <color indexed="8"/>
        <rFont val="Calibri"/>
        <family val="2"/>
      </rPr>
      <t>(5)</t>
    </r>
    <r>
      <rPr>
        <b/>
        <sz val="10"/>
        <color indexed="8"/>
        <rFont val="Calibri"/>
        <family val="2"/>
      </rPr>
      <t xml:space="preserve"> Konzultace a poradenství </t>
    </r>
    <r>
      <rPr>
        <sz val="10"/>
        <color indexed="8"/>
        <rFont val="Calibri"/>
        <family val="2"/>
      </rPr>
      <t xml:space="preserve">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
</t>
    </r>
    <r>
      <rPr>
        <sz val="10"/>
        <color indexed="30"/>
        <rFont val="Calibri"/>
        <family val="2"/>
      </rPr>
      <t>[na UK AÚČ 602 1334 a 602 6334]</t>
    </r>
  </si>
  <si>
    <t>úplata za vzdělávání v mezinárodně uznávaném kursu (§ 60a)</t>
  </si>
  <si>
    <t>úplata za používání zařízení pro přípravu k rigor. zk. (§ 46; 5)</t>
  </si>
  <si>
    <t>poplatek za úkony spojené s rigorózní zkouškou (§ 46; 5)</t>
  </si>
  <si>
    <t>úkony spojené s pojištěním přístrojů distančně zapůjčených studentům</t>
  </si>
  <si>
    <t>duplikát průkazu studenta + kupón + pouzdro</t>
  </si>
  <si>
    <r>
      <t xml:space="preserve">    Celkem</t>
    </r>
    <r>
      <rPr>
        <b/>
        <sz val="10"/>
        <color indexed="30"/>
        <rFont val="Calibri"/>
        <family val="2"/>
      </rPr>
      <t xml:space="preserve"> (5)</t>
    </r>
  </si>
  <si>
    <t>Tabulka 8   Pracovníci a mzdové prostředky</t>
  </si>
  <si>
    <r>
      <t xml:space="preserve">Tab. 8.a:    Pracovníci a mzdové prostředky </t>
    </r>
    <r>
      <rPr>
        <sz val="11"/>
        <rFont val="Calibri"/>
        <family val="2"/>
      </rPr>
      <t>(dle zdroje financování mzdy a OON)</t>
    </r>
    <r>
      <rPr>
        <sz val="8"/>
        <rFont val="Calibri"/>
        <family val="2"/>
      </rPr>
      <t xml:space="preserve"> (1)</t>
    </r>
  </si>
  <si>
    <r>
      <t xml:space="preserve">Tab. 8.b:    Pracovníci a mzdové prostředky </t>
    </r>
    <r>
      <rPr>
        <sz val="11"/>
        <rFont val="Calibri"/>
        <family val="2"/>
      </rPr>
      <t>(bez OON)</t>
    </r>
  </si>
  <si>
    <t>mzdy (7)</t>
  </si>
  <si>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</si>
  <si>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r>
      <rPr>
        <sz val="8"/>
        <color indexed="8"/>
        <rFont val="Calibri"/>
        <family val="2"/>
      </rPr>
      <t>(4)</t>
    </r>
    <r>
      <rPr>
        <sz val="10"/>
        <color indexed="8"/>
        <rFont val="Calibri"/>
        <family val="2"/>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</si>
  <si>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r>
      <rPr>
        <sz val="8"/>
        <color indexed="8"/>
        <rFont val="Calibri"/>
        <family val="2"/>
      </rPr>
      <t>(7)</t>
    </r>
    <r>
      <rPr>
        <sz val="10"/>
        <color indexed="8"/>
        <rFont val="Calibri"/>
        <family val="2"/>
      </rPr>
      <t xml:space="preserve"> Hodnota mezd CELKEM v řádku 6 (CELKEM) tab. 8.a se rovná hodnotě mezd CELKEM ve sl. 8, ř. 11 tabulky 8.b</t>
    </r>
  </si>
  <si>
    <t>Tabulka 11   Fondy</t>
  </si>
  <si>
    <t>z toho příděl ze zisku</t>
  </si>
  <si>
    <t>Údaje v podbarvených polích se načtou automaticky z vyplněných tabulek 11.a až 11.g</t>
  </si>
  <si>
    <t>Kontrola na rozvahu (tab. 1)</t>
  </si>
  <si>
    <t>Tabulka 11.a   Rezervní fond</t>
  </si>
  <si>
    <t>Tabulka 11.b   Fond reprodukce investičního majetku</t>
  </si>
  <si>
    <t>Tabulka 11.c   Stipendijní fond</t>
  </si>
  <si>
    <t>Tabulka 11.d   Fond odměn</t>
  </si>
  <si>
    <t>Tabulka 11.e   Fond účelově určených prostředků</t>
  </si>
  <si>
    <t>Tabulka 11.f   Fond sociální</t>
  </si>
  <si>
    <t>Tabulka 11.g   Fond provozních prostředků</t>
  </si>
  <si>
    <t>Kontrola na tab. 8.a</t>
  </si>
  <si>
    <t xml:space="preserve">     IP na mezinárodní spolupráci ČR ve VaV</t>
  </si>
  <si>
    <t xml:space="preserve">     Aplikovaný výzkum</t>
  </si>
  <si>
    <t xml:space="preserve">     Specifický vysokoškolský výzkum</t>
  </si>
  <si>
    <t xml:space="preserve">     Velké infrastruktury</t>
  </si>
  <si>
    <t xml:space="preserve">     IP na dlouh. koncepční rozvoj výzk. organizací</t>
  </si>
  <si>
    <t xml:space="preserve">     OP VK -Vzdělávání pro konkurenceschopnost</t>
  </si>
  <si>
    <t xml:space="preserve">     OP VaVpI - Výzkum a vývoj pro inovace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</si>
  <si>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</si>
  <si>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</si>
  <si>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6=sl.5/12     /sl.4</t>
  </si>
  <si>
    <t>9=sl.8/12   /sl.7</t>
  </si>
  <si>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</si>
  <si>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</si>
  <si>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t>Tabulka 2   Výkaz zisku a ztráty - sumář</t>
  </si>
  <si>
    <t>vystavení cizojazyčného dokladu o studiu</t>
  </si>
  <si>
    <t>prodej informačních brožur
(povinnost jejich nákupu nelze od studentů vyžadovat)</t>
  </si>
  <si>
    <t>-</t>
  </si>
  <si>
    <r>
      <t xml:space="preserve">Úhrada za další činnosti poskytované vysokou školou </t>
    </r>
    <r>
      <rPr>
        <sz val="8"/>
        <rFont val="Calibri"/>
        <family val="2"/>
      </rPr>
      <t>(4)</t>
    </r>
  </si>
  <si>
    <t>Součást VVŠ</t>
  </si>
  <si>
    <t>hlavní činnost</t>
  </si>
  <si>
    <t>doplňková (hospodářská) činnost</t>
  </si>
  <si>
    <t xml:space="preserve">            Vnitroorganizační náklady</t>
  </si>
  <si>
    <t>143</t>
  </si>
  <si>
    <t>Náklady celkem včetně vnitroorganizačních nákladů</t>
  </si>
  <si>
    <t>ř. 42+143</t>
  </si>
  <si>
    <t>144</t>
  </si>
  <si>
    <t xml:space="preserve">             Vnitroorganizační výnosy </t>
  </si>
  <si>
    <t>180</t>
  </si>
  <si>
    <t xml:space="preserve">             Vnitroorganizační dotace</t>
  </si>
  <si>
    <t>181</t>
  </si>
  <si>
    <t>Výnosy celkem včetně vnitroorganizačních výnosů</t>
  </si>
  <si>
    <t>182</t>
  </si>
  <si>
    <t>ř.79+180+181</t>
  </si>
  <si>
    <t>ř.182-144</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</si>
  <si>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</si>
  <si>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Prostředky z veřejných zdrojů (dotace a příspěvky) národní i zahraniční  </t>
    </r>
    <r>
      <rPr>
        <b/>
        <sz val="8"/>
        <rFont val="Calibri"/>
        <family val="2"/>
      </rPr>
      <t>(ř.2+ř.27)</t>
    </r>
  </si>
  <si>
    <r>
      <t xml:space="preserve">získané přes kapitolu MŠMT  </t>
    </r>
    <r>
      <rPr>
        <sz val="8"/>
        <rFont val="Calibri"/>
        <family val="2"/>
      </rPr>
      <t>(ř.4+ř.7)</t>
    </r>
  </si>
  <si>
    <r>
      <t xml:space="preserve">dotace na programy strukturálních fondů </t>
    </r>
    <r>
      <rPr>
        <sz val="8"/>
        <rFont val="Calibri"/>
        <family val="2"/>
      </rPr>
      <t xml:space="preserve">(3) </t>
    </r>
    <r>
      <rPr>
        <sz val="8"/>
        <rFont val="Calibri"/>
        <family val="2"/>
      </rPr>
      <t xml:space="preserve"> (ř.5+ř.6)</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</si>
  <si>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</si>
  <si>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</si>
  <si>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</si>
  <si>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</si>
  <si>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</si>
  <si>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</si>
  <si>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</si>
  <si>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dotace ostatní  </t>
    </r>
    <r>
      <rPr>
        <sz val="8"/>
        <rFont val="Calibri"/>
        <family val="2"/>
      </rPr>
      <t>(ř.25+ř.26)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</si>
  <si>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</si>
  <si>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</si>
  <si>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</si>
  <si>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</si>
  <si>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</si>
  <si>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</si>
  <si>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</si>
  <si>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</si>
  <si>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</si>
  <si>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</si>
  <si>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</si>
  <si>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</si>
  <si>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na programy strukturálních fondů </t>
    </r>
    <r>
      <rPr>
        <sz val="8"/>
        <rFont val="Calibri"/>
        <family val="2"/>
      </rPr>
      <t>(ř.5+ř.15+ř.22)</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</si>
  <si>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</si>
  <si>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</si>
  <si>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</si>
  <si>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dotace na programy strukturálních fondů</t>
    </r>
    <r>
      <rPr>
        <sz val="8"/>
        <rFont val="Calibri"/>
        <family val="2"/>
      </rPr>
      <t xml:space="preserve">  (ř.6+ř.16+ř.23)</t>
    </r>
  </si>
  <si>
    <r>
      <t xml:space="preserve">dotace ostatní </t>
    </r>
    <r>
      <rPr>
        <sz val="8"/>
        <rFont val="Calibri"/>
        <family val="2"/>
      </rPr>
      <t xml:space="preserve"> (ř.12+ř.19+ř.26)</t>
    </r>
  </si>
  <si>
    <r>
      <rPr>
        <sz val="8"/>
        <rFont val="Calibri"/>
        <family val="2"/>
      </rPr>
      <t>(2)</t>
    </r>
    <r>
      <rPr>
        <sz val="10"/>
        <rFont val="Calibri"/>
        <family val="2"/>
      </rPr>
      <t xml:space="preserve"> Vyhláškou je dáno pouze označení a členění textů; čísla příslušných účtů jsou doplněna pro lepší orientaci ve výkazu.</t>
    </r>
  </si>
  <si>
    <t>A</t>
  </si>
  <si>
    <t>A.1</t>
  </si>
  <si>
    <t>A.2</t>
  </si>
  <si>
    <t>A.3</t>
  </si>
  <si>
    <t>A.4</t>
  </si>
  <si>
    <t>B</t>
  </si>
  <si>
    <t>C.1</t>
  </si>
  <si>
    <t>C.2</t>
  </si>
  <si>
    <t>C.3</t>
  </si>
  <si>
    <t>C.4</t>
  </si>
  <si>
    <t>D.1</t>
  </si>
  <si>
    <t>D.2</t>
  </si>
  <si>
    <t>D.3</t>
  </si>
  <si>
    <t>E</t>
  </si>
  <si>
    <r>
      <t xml:space="preserve">Tržby  za vlastní služby </t>
    </r>
    <r>
      <rPr>
        <sz val="8"/>
        <rFont val="Calibri"/>
        <family val="2"/>
      </rPr>
      <t>(6)</t>
    </r>
  </si>
  <si>
    <r>
      <t xml:space="preserve">Transfer znalostí </t>
    </r>
    <r>
      <rPr>
        <sz val="8"/>
        <rFont val="Calibri"/>
        <family val="2"/>
      </rPr>
      <t>(1)</t>
    </r>
  </si>
  <si>
    <r>
      <t xml:space="preserve">prostory </t>
    </r>
    <r>
      <rPr>
        <sz val="8"/>
        <rFont val="Calibri"/>
        <family val="2"/>
      </rPr>
      <t>(7)</t>
    </r>
  </si>
  <si>
    <r>
      <t xml:space="preserve">veřejné prostředky ze zahraničí (získané přímo VVŠ)   </t>
    </r>
    <r>
      <rPr>
        <sz val="8"/>
        <rFont val="Calibri"/>
        <family val="2"/>
      </rPr>
      <t>(ř.29)</t>
    </r>
  </si>
  <si>
    <r>
      <t xml:space="preserve">Druh podpory (dotační položky a ukazatele) </t>
    </r>
    <r>
      <rPr>
        <sz val="8"/>
        <color indexed="8"/>
        <rFont val="Calibri"/>
        <family val="2"/>
      </rPr>
      <t>(1)</t>
    </r>
  </si>
  <si>
    <t>ostatní odbory MŠMT</t>
  </si>
  <si>
    <t xml:space="preserve">     Ministerstvo zdravotnictví</t>
  </si>
  <si>
    <t xml:space="preserve">     Ministerstvo kultury</t>
  </si>
  <si>
    <t xml:space="preserve">     Ministerstvo zahraničních věcí</t>
  </si>
  <si>
    <t xml:space="preserve">     Ministerstvo pro místní rozvoj</t>
  </si>
  <si>
    <t xml:space="preserve">     Ministerstvo vnitra</t>
  </si>
  <si>
    <t xml:space="preserve">     Česká rozvojová agentura</t>
  </si>
  <si>
    <t xml:space="preserve">          obce a městské části</t>
  </si>
  <si>
    <t xml:space="preserve">          Kraje a MHMP</t>
  </si>
  <si>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</si>
  <si>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t xml:space="preserve">Druh podpory/název programu </t>
    </r>
    <r>
      <rPr>
        <sz val="8"/>
        <color indexed="8"/>
        <rFont val="Calibri"/>
        <family val="2"/>
      </rPr>
      <t>(1)</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</si>
  <si>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</si>
  <si>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</si>
  <si>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</si>
  <si>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Ostatní použité neveřejné zdroje </t>
    </r>
    <r>
      <rPr>
        <sz val="8"/>
        <color indexed="8"/>
        <rFont val="Calibri"/>
        <family val="2"/>
      </rPr>
      <t>(7)</t>
    </r>
  </si>
  <si>
    <r>
      <t xml:space="preserve">použité </t>
    </r>
    <r>
      <rPr>
        <sz val="8"/>
        <color indexed="8"/>
        <rFont val="Calibri"/>
        <family val="2"/>
      </rPr>
      <t>(3)</t>
    </r>
  </si>
  <si>
    <t xml:space="preserve">                        Zúčtování VH vnitro</t>
  </si>
  <si>
    <t>930</t>
  </si>
  <si>
    <t>0137</t>
  </si>
  <si>
    <t xml:space="preserve">          Ministerstvo zdravotnictví</t>
  </si>
  <si>
    <t xml:space="preserve">          Ministerstvo kultury</t>
  </si>
  <si>
    <t xml:space="preserve">          Ministerstvo zahraničních věcí</t>
  </si>
  <si>
    <t xml:space="preserve">          Ministerstvo pro místní rozvoj</t>
  </si>
  <si>
    <t xml:space="preserve">          Ministerstvo vnitra</t>
  </si>
  <si>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</si>
  <si>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t>Jedná se o předfinancování projektu OP VaVpI</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</si>
</sst>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0"/>
    <numFmt numFmtId="177" formatCode="#,##0.0_ ;[Red]\-#,##0.0\ "/>
    <numFmt numFmtId="178" formatCode="#,##0.00_ ;[Red]\-#,##0.00\ "/>
    <numFmt numFmtId="179" formatCode="#,##0.000_ ;[Red]\-#,##0.000\ "/>
    <numFmt numFmtId="180" formatCode="0.000000"/>
    <numFmt numFmtId="181" formatCode="0.00000"/>
    <numFmt numFmtId="182" formatCode="0.0000"/>
    <numFmt numFmtId="183" formatCode="0.0"/>
    <numFmt numFmtId="184" formatCode="#,##0.0000"/>
  </numFmts>
  <fonts count="76">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u val="single"/>
      <sz val="10"/>
      <color indexed="8"/>
      <name val="Calibri"/>
      <family val="2"/>
    </font>
    <font>
      <sz val="11"/>
      <color indexed="10"/>
      <name val="Calibri"/>
      <family val="2"/>
    </font>
    <font>
      <sz val="10"/>
      <color indexed="12"/>
      <name val="Calibri"/>
      <family val="2"/>
    </font>
    <font>
      <sz val="12"/>
      <color indexed="8"/>
      <name val="Calibri"/>
      <family val="2"/>
    </font>
    <font>
      <sz val="10"/>
      <color indexed="30"/>
      <name val="Calibri"/>
      <family val="2"/>
    </font>
    <font>
      <sz val="10"/>
      <color indexed="48"/>
      <name val="Calibri"/>
      <family val="2"/>
    </font>
    <font>
      <i/>
      <sz val="11"/>
      <color indexed="8"/>
      <name val="Calibri"/>
      <family val="2"/>
    </font>
    <font>
      <b/>
      <i/>
      <sz val="10"/>
      <color indexed="8"/>
      <name val="Calibri"/>
      <family val="2"/>
    </font>
    <font>
      <vertAlign val="superscript"/>
      <sz val="10"/>
      <color indexed="8"/>
      <name val="Calibri"/>
      <family val="2"/>
    </font>
    <font>
      <sz val="8"/>
      <name val="Tahoma"/>
      <family val="2"/>
    </font>
    <font>
      <b/>
      <sz val="8"/>
      <name val="Tahoma"/>
      <family val="2"/>
    </font>
    <font>
      <b/>
      <sz val="10"/>
      <color indexed="48"/>
      <name val="Calibri"/>
      <family val="2"/>
    </font>
    <font>
      <b/>
      <sz val="10"/>
      <color indexed="12"/>
      <name val="Calibri"/>
      <family val="2"/>
    </font>
    <font>
      <i/>
      <sz val="10"/>
      <color indexed="23"/>
      <name val="Calibri"/>
      <family val="2"/>
    </font>
    <font>
      <i/>
      <sz val="10"/>
      <color indexed="22"/>
      <name val="Calibri"/>
      <family val="2"/>
    </font>
    <font>
      <b/>
      <sz val="10"/>
      <color indexed="30"/>
      <name val="Calibri"/>
      <family val="2"/>
    </font>
    <font>
      <sz val="11"/>
      <color indexed="55"/>
      <name val="Calibri"/>
      <family val="2"/>
    </font>
    <font>
      <sz val="10"/>
      <name val="Tahoma"/>
      <family val="2"/>
    </font>
    <font>
      <b/>
      <sz val="10"/>
      <name val="Tahoma"/>
      <family val="2"/>
    </font>
    <font>
      <sz val="9"/>
      <name val="Tahoma"/>
      <family val="2"/>
    </font>
    <font>
      <b/>
      <sz val="9"/>
      <name val="Tahoma"/>
      <family val="2"/>
    </font>
    <font>
      <u val="single"/>
      <sz val="11"/>
      <color indexed="12"/>
      <name val="Calibri"/>
      <family val="2"/>
    </font>
    <font>
      <b/>
      <sz val="18"/>
      <color indexed="62"/>
      <name val="Cambria"/>
      <family val="2"/>
    </font>
    <font>
      <u val="single"/>
      <sz val="11"/>
      <color indexed="20"/>
      <name val="Calibri"/>
      <family val="2"/>
    </font>
    <font>
      <b/>
      <sz val="10"/>
      <color indexed="10"/>
      <name val="Calibri"/>
      <family val="2"/>
    </font>
    <font>
      <sz val="11"/>
      <color indexed="9"/>
      <name val="Calibri"/>
      <family val="2"/>
    </font>
    <font>
      <sz val="11"/>
      <color indexed="14"/>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31"/>
        <bgColor indexed="64"/>
      </patternFill>
    </fill>
    <fill>
      <patternFill patternType="solid">
        <fgColor indexed="53"/>
        <bgColor indexed="64"/>
      </patternFill>
    </fill>
    <fill>
      <patternFill patternType="solid">
        <fgColor indexed="13"/>
        <bgColor indexed="64"/>
      </patternFill>
    </fill>
    <fill>
      <patternFill patternType="solid">
        <fgColor indexed="27"/>
        <bgColor indexed="64"/>
      </patternFill>
    </fill>
  </fills>
  <borders count="170">
    <border>
      <left/>
      <right/>
      <top/>
      <bottom/>
      <diagonal/>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medium"/>
      <top>
        <color indexed="63"/>
      </top>
      <bottom style="thin"/>
    </border>
    <border>
      <left style="medium"/>
      <right style="thin"/>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medium"/>
      <top style="medium"/>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style="thin">
        <color indexed="55"/>
      </left>
      <right style="medium"/>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style="medium"/>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style="thin"/>
      <bottom style="thin"/>
    </border>
    <border>
      <left style="medium"/>
      <right style="thin"/>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medium"/>
      <bottom style="medium"/>
    </border>
    <border>
      <left>
        <color indexed="63"/>
      </left>
      <right style="medium"/>
      <top style="medium"/>
      <bottom style="medium"/>
    </border>
    <border>
      <left>
        <color indexed="63"/>
      </left>
      <right style="medium"/>
      <top>
        <color indexed="63"/>
      </top>
      <bottom style="hair"/>
    </border>
    <border>
      <left>
        <color indexed="63"/>
      </left>
      <right style="medium"/>
      <top style="hair"/>
      <bottom style="hair"/>
    </border>
    <border>
      <left>
        <color indexed="63"/>
      </left>
      <right style="medium"/>
      <top style="hair"/>
      <bottom style="medium"/>
    </border>
    <border>
      <left>
        <color indexed="63"/>
      </left>
      <right style="medium"/>
      <top style="medium"/>
      <bottom style="thin"/>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style="medium"/>
    </border>
    <border>
      <left style="thin"/>
      <right style="thin"/>
      <top style="hair"/>
      <bottom>
        <color indexed="63"/>
      </bottom>
    </border>
    <border>
      <left style="medium"/>
      <right style="medium"/>
      <top style="thin"/>
      <bottom style="medium"/>
    </border>
    <border>
      <left style="medium"/>
      <right>
        <color indexed="63"/>
      </right>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color indexed="55"/>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thin">
        <color indexed="55"/>
      </botto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thin"/>
      <right>
        <color indexed="63"/>
      </right>
      <top>
        <color indexed="63"/>
      </top>
      <bottom style="medium"/>
    </border>
    <border>
      <left>
        <color indexed="63"/>
      </left>
      <right style="thin"/>
      <top style="thin"/>
      <bottom style="medium"/>
    </border>
    <border>
      <left style="thin"/>
      <right style="medium"/>
      <top style="thin"/>
      <bottom style="medium"/>
    </border>
    <border>
      <left style="thin"/>
      <right>
        <color indexed="63"/>
      </right>
      <top style="thin"/>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thin"/>
      <right>
        <color indexed="63"/>
      </right>
      <top style="medium"/>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medium"/>
    </border>
    <border>
      <left style="medium"/>
      <right style="medium"/>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medium"/>
      <bottom style="thin"/>
    </border>
    <border>
      <left style="medium"/>
      <right style="thin"/>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thin"/>
      <bottom style="hair"/>
    </border>
    <border>
      <left style="medium"/>
      <right style="medium"/>
      <top style="hair"/>
      <bottom style="hair"/>
    </border>
    <border>
      <left style="medium"/>
      <right style="thin"/>
      <top style="hair"/>
      <bottom>
        <color indexed="63"/>
      </bottom>
    </border>
    <border>
      <left style="thin"/>
      <right style="medium"/>
      <top style="hair"/>
      <bottom style="hair"/>
    </border>
    <border>
      <left style="medium"/>
      <right style="thin"/>
      <top>
        <color indexed="63"/>
      </top>
      <bottom>
        <color indexed="63"/>
      </bottom>
    </border>
    <border>
      <left style="medium"/>
      <right>
        <color indexed="63"/>
      </right>
      <top style="medium"/>
      <bottom style="thin"/>
    </border>
    <border>
      <left style="medium"/>
      <right style="medium"/>
      <top>
        <color indexed="63"/>
      </top>
      <bottom>
        <color indexed="63"/>
      </bottom>
    </border>
    <border>
      <left>
        <color indexed="63"/>
      </left>
      <right style="hair"/>
      <top>
        <color indexed="63"/>
      </top>
      <bottom style="medium"/>
    </border>
    <border>
      <left style="thin"/>
      <right style="hair"/>
      <top style="thin"/>
      <bottom style="thin"/>
    </border>
    <border>
      <left style="thin"/>
      <right style="hair"/>
      <top style="thin"/>
      <bottom style="medium"/>
    </border>
    <border>
      <left style="hair"/>
      <right style="hair"/>
      <top style="thin"/>
      <bottom style="medium"/>
    </border>
    <border>
      <left>
        <color indexed="63"/>
      </left>
      <right>
        <color indexed="63"/>
      </right>
      <top>
        <color indexed="63"/>
      </top>
      <bottom style="thin"/>
    </border>
    <border>
      <left>
        <color indexed="63"/>
      </left>
      <right style="hair"/>
      <top style="thin"/>
      <bottom style="thin"/>
    </border>
    <border>
      <left style="medium"/>
      <right>
        <color indexed="63"/>
      </right>
      <top style="thin"/>
      <bottom>
        <color indexed="63"/>
      </bottom>
    </border>
    <border>
      <left>
        <color indexed="63"/>
      </left>
      <right style="thin"/>
      <top>
        <color indexed="63"/>
      </top>
      <bottom style="medium"/>
    </border>
    <border>
      <left style="hair"/>
      <right>
        <color indexed="63"/>
      </right>
      <top style="thin"/>
      <bottom style="thin"/>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style="medium"/>
      <right>
        <color indexed="63"/>
      </right>
      <top style="medium"/>
      <bottom style="thin">
        <color indexed="55"/>
      </bottom>
    </border>
    <border>
      <left style="thin"/>
      <right>
        <color indexed="63"/>
      </right>
      <top style="medium"/>
      <bottom style="thin">
        <color indexed="55"/>
      </bottom>
    </border>
    <border>
      <left style="thin"/>
      <right style="medium"/>
      <top style="medium"/>
      <bottom style="thin">
        <color indexed="55"/>
      </bottom>
    </border>
    <border>
      <left style="medium"/>
      <right>
        <color indexed="63"/>
      </right>
      <top style="thin">
        <color indexed="22"/>
      </top>
      <bottom style="thin">
        <color indexed="22"/>
      </bottom>
    </border>
    <border>
      <left style="medium"/>
      <right>
        <color indexed="63"/>
      </right>
      <top style="thin">
        <color indexed="55"/>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color indexed="63"/>
      </left>
      <right>
        <color indexed="63"/>
      </right>
      <top style="thin">
        <color indexed="22"/>
      </top>
      <bottom style="thin">
        <color indexed="22"/>
      </bottom>
    </border>
    <border>
      <left>
        <color indexed="63"/>
      </left>
      <right style="medium"/>
      <top style="thin">
        <color indexed="22"/>
      </top>
      <bottom style="thin">
        <color indexed="22"/>
      </bottom>
    </border>
    <border>
      <left style="medium"/>
      <right>
        <color indexed="63"/>
      </right>
      <top style="thin">
        <color indexed="22"/>
      </top>
      <bottom style="medium"/>
    </border>
    <border>
      <left>
        <color indexed="63"/>
      </left>
      <right>
        <color indexed="63"/>
      </right>
      <top style="thin">
        <color indexed="22"/>
      </top>
      <bottom style="medium"/>
    </border>
    <border>
      <left>
        <color indexed="63"/>
      </left>
      <right style="medium"/>
      <top style="thin">
        <color indexed="22"/>
      </top>
      <bottom style="medium"/>
    </border>
    <border>
      <left style="medium"/>
      <right>
        <color indexed="63"/>
      </right>
      <top style="thin">
        <color indexed="55"/>
      </top>
      <bottom style="medium"/>
    </border>
    <border>
      <left style="thin"/>
      <right>
        <color indexed="63"/>
      </right>
      <top style="thin">
        <color indexed="55"/>
      </top>
      <bottom style="medium"/>
    </border>
    <border>
      <left style="thin"/>
      <right style="medium"/>
      <top style="thin">
        <color indexed="55"/>
      </top>
      <bottom style="medium"/>
    </border>
    <border>
      <left style="medium"/>
      <right>
        <color indexed="63"/>
      </right>
      <top>
        <color indexed="63"/>
      </top>
      <bottom style="thin">
        <color indexed="55"/>
      </bottom>
    </border>
    <border>
      <left>
        <color indexed="63"/>
      </left>
      <right>
        <color indexed="63"/>
      </right>
      <top>
        <color indexed="63"/>
      </top>
      <bottom style="medium"/>
    </border>
    <border>
      <left>
        <color indexed="63"/>
      </left>
      <right>
        <color indexed="63"/>
      </right>
      <top style="thin"/>
      <bottom style="medium"/>
    </border>
    <border>
      <left style="hair"/>
      <right>
        <color indexed="63"/>
      </right>
      <top style="thin"/>
      <bottom style="medium"/>
    </border>
    <border>
      <left style="hair"/>
      <right>
        <color indexed="63"/>
      </right>
      <top style="medium"/>
      <bottom style="thin"/>
    </border>
    <border>
      <left style="hair"/>
      <right>
        <color indexed="63"/>
      </right>
      <top style="thin"/>
      <bottom>
        <color indexed="63"/>
      </bottom>
    </border>
    <border>
      <left style="hair"/>
      <right>
        <color indexed="63"/>
      </right>
      <top style="medium"/>
      <bottom style="medium"/>
    </border>
    <border>
      <left>
        <color indexed="63"/>
      </left>
      <right style="thin"/>
      <top style="medium"/>
      <bottom style="thin"/>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top style="thin"/>
      <bottom style="medium"/>
    </border>
    <border>
      <left style="medium"/>
      <right>
        <color indexed="63"/>
      </right>
      <top>
        <color indexed="63"/>
      </top>
      <bottom style="medium"/>
    </border>
    <border>
      <left>
        <color indexed="63"/>
      </left>
      <right style="thin"/>
      <top>
        <color indexed="63"/>
      </top>
      <bottom>
        <color indexed="63"/>
      </bottom>
    </border>
    <border>
      <left style="medium"/>
      <right>
        <color indexed="63"/>
      </right>
      <top style="medium"/>
      <bottom style="thin">
        <color indexed="22"/>
      </bottom>
    </border>
    <border>
      <left>
        <color indexed="63"/>
      </left>
      <right>
        <color indexed="63"/>
      </right>
      <top style="medium"/>
      <bottom style="thin">
        <color indexed="22"/>
      </bottom>
    </border>
    <border>
      <left>
        <color indexed="63"/>
      </left>
      <right style="medium"/>
      <top style="medium"/>
      <bottom style="thin">
        <color indexed="22"/>
      </bottom>
    </border>
    <border>
      <left style="medium"/>
      <right>
        <color indexed="63"/>
      </right>
      <top>
        <color indexed="63"/>
      </top>
      <bottom style="thin">
        <color indexed="22"/>
      </bottom>
    </border>
    <border>
      <left>
        <color indexed="63"/>
      </left>
      <right>
        <color indexed="63"/>
      </right>
      <top>
        <color indexed="63"/>
      </top>
      <bottom style="thin">
        <color indexed="22"/>
      </bottom>
    </border>
    <border>
      <left>
        <color indexed="63"/>
      </left>
      <right style="medium"/>
      <top>
        <color indexed="63"/>
      </top>
      <bottom style="thin">
        <color indexed="22"/>
      </bottom>
    </border>
    <border>
      <left>
        <color indexed="63"/>
      </left>
      <right style="medium"/>
      <top style="medium"/>
      <bottom>
        <color indexed="63"/>
      </bottom>
    </border>
    <border>
      <left style="medium"/>
      <right>
        <color indexed="63"/>
      </right>
      <top style="thin"/>
      <bottom style="medium"/>
    </border>
    <border>
      <left style="thin"/>
      <right>
        <color indexed="63"/>
      </right>
      <top style="medium"/>
      <bottom>
        <color indexed="63"/>
      </bottom>
    </border>
    <border>
      <left style="hair"/>
      <right style="hair"/>
      <top style="medium"/>
      <bottom>
        <color indexed="63"/>
      </bottom>
    </border>
    <border>
      <left style="hair"/>
      <right style="hair"/>
      <top>
        <color indexed="63"/>
      </top>
      <bottom style="thin"/>
    </border>
    <border>
      <left>
        <color indexed="63"/>
      </left>
      <right style="hair"/>
      <top style="medium"/>
      <bottom style="thin"/>
    </border>
    <border>
      <left>
        <color indexed="63"/>
      </left>
      <right style="hair"/>
      <top>
        <color indexed="63"/>
      </top>
      <bottom style="thin"/>
    </border>
    <border>
      <left>
        <color indexed="63"/>
      </left>
      <right style="hair"/>
      <top style="medium"/>
      <bottom>
        <color indexed="63"/>
      </bottom>
    </border>
    <border>
      <left style="hair"/>
      <right style="medium"/>
      <top style="medium"/>
      <bottom>
        <color indexed="63"/>
      </bottom>
    </border>
    <border>
      <left style="hair"/>
      <right style="medium"/>
      <top>
        <color indexed="63"/>
      </top>
      <bottom>
        <color indexed="63"/>
      </bottom>
    </border>
    <border>
      <left style="medium"/>
      <right style="medium"/>
      <top style="medium"/>
      <bottom>
        <color indexed="63"/>
      </bottom>
    </border>
    <border>
      <left style="medium"/>
      <right>
        <color indexed="63"/>
      </right>
      <top style="hair"/>
      <bottom>
        <color indexed="63"/>
      </bottom>
    </border>
    <border>
      <left style="medium"/>
      <right>
        <color indexed="63"/>
      </right>
      <top style="thin"/>
      <bottom style="hair"/>
    </border>
    <border>
      <left>
        <color indexed="63"/>
      </left>
      <right style="medium"/>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8"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65" fillId="19" borderId="0" applyNumberFormat="0" applyBorder="0" applyAlignment="0" applyProtection="0"/>
    <xf numFmtId="0" fontId="6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6" fillId="0" borderId="0" applyNumberFormat="0" applyFill="0" applyBorder="0" applyAlignment="0" applyProtection="0"/>
    <xf numFmtId="0" fontId="67" fillId="21" borderId="0" applyNumberFormat="0" applyBorder="0" applyAlignment="0" applyProtection="0"/>
    <xf numFmtId="0" fontId="3" fillId="0" borderId="0">
      <alignment/>
      <protection/>
    </xf>
    <xf numFmtId="0" fontId="1" fillId="0" borderId="0">
      <alignment/>
      <protection/>
    </xf>
    <xf numFmtId="0" fontId="2" fillId="0" borderId="0">
      <alignment/>
      <protection/>
    </xf>
    <xf numFmtId="0" fontId="1" fillId="0" borderId="0">
      <alignment/>
      <protection/>
    </xf>
    <xf numFmtId="0" fontId="4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68" fillId="0" borderId="7" applyNumberFormat="0" applyFill="0" applyAlignment="0" applyProtection="0"/>
    <xf numFmtId="0" fontId="69" fillId="23" borderId="0" applyNumberFormat="0" applyBorder="0" applyAlignment="0" applyProtection="0"/>
    <xf numFmtId="0" fontId="70" fillId="0" borderId="0" applyNumberFormat="0" applyFill="0" applyBorder="0" applyAlignment="0" applyProtection="0"/>
    <xf numFmtId="0" fontId="71" fillId="24" borderId="8" applyNumberFormat="0" applyAlignment="0" applyProtection="0"/>
    <xf numFmtId="0" fontId="72" fillId="25" borderId="8" applyNumberFormat="0" applyAlignment="0" applyProtection="0"/>
    <xf numFmtId="0" fontId="73" fillId="25" borderId="9" applyNumberFormat="0" applyAlignment="0" applyProtection="0"/>
    <xf numFmtId="0" fontId="74" fillId="0" borderId="0" applyNumberFormat="0" applyFill="0" applyBorder="0" applyAlignment="0" applyProtection="0"/>
    <xf numFmtId="0" fontId="63" fillId="13"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cellStyleXfs>
  <cellXfs count="1479">
    <xf numFmtId="0" fontId="0" fillId="0" borderId="0" xfId="0" applyAlignment="1">
      <alignment/>
    </xf>
    <xf numFmtId="0" fontId="3" fillId="0" borderId="0" xfId="47" applyAlignment="1">
      <alignment vertical="center"/>
      <protection/>
    </xf>
    <xf numFmtId="0" fontId="4" fillId="0" borderId="0" xfId="47" applyFont="1" applyAlignment="1" applyProtection="1">
      <alignment vertical="center"/>
      <protection locked="0"/>
    </xf>
    <xf numFmtId="0" fontId="4" fillId="0" borderId="0" xfId="47" applyFont="1" applyAlignment="1">
      <alignment vertical="center"/>
      <protection/>
    </xf>
    <xf numFmtId="0" fontId="4" fillId="0" borderId="0" xfId="47" applyFont="1" applyAlignment="1">
      <alignment horizontal="center" vertical="center"/>
      <protection/>
    </xf>
    <xf numFmtId="49" fontId="4" fillId="0" borderId="0" xfId="47" applyNumberFormat="1" applyFont="1" applyAlignment="1" applyProtection="1">
      <alignment vertical="center"/>
      <protection locked="0"/>
    </xf>
    <xf numFmtId="49" fontId="4" fillId="0" borderId="0" xfId="47" applyNumberFormat="1" applyFont="1" applyAlignment="1">
      <alignment vertical="center"/>
      <protection/>
    </xf>
    <xf numFmtId="0" fontId="5" fillId="0" borderId="0" xfId="47" applyFont="1" applyAlignment="1" applyProtection="1">
      <alignment vertical="center"/>
      <protection locked="0"/>
    </xf>
    <xf numFmtId="49" fontId="5" fillId="0" borderId="0" xfId="47" applyNumberFormat="1" applyFont="1" applyAlignment="1" applyProtection="1">
      <alignment vertical="center"/>
      <protection locked="0"/>
    </xf>
    <xf numFmtId="0" fontId="5" fillId="0" borderId="0" xfId="47" applyFont="1" applyAlignment="1">
      <alignment vertical="center"/>
      <protection/>
    </xf>
    <xf numFmtId="0" fontId="5" fillId="0" borderId="0" xfId="47" applyFont="1" applyAlignment="1" applyProtection="1">
      <alignment vertical="center"/>
      <protection locked="0"/>
    </xf>
    <xf numFmtId="0" fontId="5" fillId="0" borderId="0" xfId="47" applyFont="1" applyAlignment="1">
      <alignment vertical="center"/>
      <protection/>
    </xf>
    <xf numFmtId="0" fontId="5" fillId="0" borderId="0" xfId="47" applyFont="1" applyAlignment="1">
      <alignment horizontal="center" vertical="center"/>
      <protection/>
    </xf>
    <xf numFmtId="49" fontId="5" fillId="0" borderId="0" xfId="47" applyNumberFormat="1" applyFont="1" applyAlignment="1" applyProtection="1">
      <alignment vertical="center"/>
      <protection locked="0"/>
    </xf>
    <xf numFmtId="49" fontId="5" fillId="0" borderId="0" xfId="47" applyNumberFormat="1" applyFont="1" applyAlignment="1">
      <alignment vertical="center"/>
      <protection/>
    </xf>
    <xf numFmtId="0" fontId="6" fillId="0" borderId="0" xfId="47" applyFont="1" applyAlignment="1" applyProtection="1">
      <alignment vertical="center"/>
      <protection locked="0"/>
    </xf>
    <xf numFmtId="0" fontId="5" fillId="0" borderId="0" xfId="47" applyFont="1" applyAlignment="1" applyProtection="1">
      <alignment horizontal="right" vertical="center"/>
      <protection locked="0"/>
    </xf>
    <xf numFmtId="0" fontId="8" fillId="0" borderId="0" xfId="47" applyFont="1" applyAlignment="1" applyProtection="1">
      <alignment vertical="center"/>
      <protection locked="0"/>
    </xf>
    <xf numFmtId="0" fontId="7" fillId="0" borderId="0" xfId="47" applyFont="1" applyAlignment="1" applyProtection="1">
      <alignment vertical="center"/>
      <protection locked="0"/>
    </xf>
    <xf numFmtId="0" fontId="8" fillId="0" borderId="0" xfId="47" applyFont="1" applyAlignment="1">
      <alignment vertical="center"/>
      <protection/>
    </xf>
    <xf numFmtId="0" fontId="5" fillId="0" borderId="0" xfId="47" applyFont="1" applyAlignment="1" applyProtection="1">
      <alignment horizontal="center" vertical="center"/>
      <protection locked="0"/>
    </xf>
    <xf numFmtId="0" fontId="5" fillId="0" borderId="0" xfId="47" applyFont="1" applyAlignment="1">
      <alignment horizontal="center" vertical="center"/>
      <protection/>
    </xf>
    <xf numFmtId="0" fontId="5" fillId="0" borderId="0" xfId="47" applyFont="1" applyBorder="1" applyAlignment="1" applyProtection="1">
      <alignment vertical="center" wrapText="1"/>
      <protection locked="0"/>
    </xf>
    <xf numFmtId="0" fontId="5" fillId="0" borderId="0" xfId="47" applyFont="1" applyBorder="1" applyAlignment="1" applyProtection="1">
      <alignment vertical="center"/>
      <protection locked="0"/>
    </xf>
    <xf numFmtId="0" fontId="5" fillId="0" borderId="0" xfId="48" applyFont="1" applyBorder="1" applyAlignment="1">
      <alignment vertical="center"/>
      <protection/>
    </xf>
    <xf numFmtId="49" fontId="5" fillId="0" borderId="0" xfId="48" applyNumberFormat="1" applyFont="1" applyBorder="1" applyAlignment="1">
      <alignment vertical="center"/>
      <protection/>
    </xf>
    <xf numFmtId="0" fontId="5" fillId="0" borderId="10" xfId="48" applyFont="1" applyBorder="1" applyAlignment="1">
      <alignment vertical="center" wrapText="1"/>
      <protection/>
    </xf>
    <xf numFmtId="49" fontId="5" fillId="0" borderId="11" xfId="48" applyNumberFormat="1" applyFont="1" applyBorder="1" applyAlignment="1">
      <alignment horizontal="center" vertical="center" wrapText="1"/>
      <protection/>
    </xf>
    <xf numFmtId="49" fontId="5" fillId="0" borderId="12" xfId="48" applyNumberFormat="1" applyFont="1" applyBorder="1" applyAlignment="1">
      <alignment horizontal="center" vertical="center" wrapText="1"/>
      <protection/>
    </xf>
    <xf numFmtId="49" fontId="5" fillId="0" borderId="13" xfId="48" applyNumberFormat="1" applyFont="1" applyBorder="1" applyAlignment="1">
      <alignment horizontal="center" vertical="center" wrapText="1"/>
      <protection/>
    </xf>
    <xf numFmtId="0" fontId="5" fillId="0" borderId="14" xfId="48" applyFont="1" applyBorder="1" applyAlignment="1">
      <alignment vertical="center" wrapText="1"/>
      <protection/>
    </xf>
    <xf numFmtId="49" fontId="5" fillId="0" borderId="15" xfId="48" applyNumberFormat="1" applyFont="1" applyBorder="1" applyAlignment="1">
      <alignment horizontal="center" vertical="center" wrapText="1"/>
      <protection/>
    </xf>
    <xf numFmtId="0" fontId="5" fillId="0" borderId="0" xfId="48" applyFont="1" applyBorder="1" applyAlignment="1">
      <alignment vertical="center" wrapText="1"/>
      <protection/>
    </xf>
    <xf numFmtId="49" fontId="5" fillId="0" borderId="0" xfId="48" applyNumberFormat="1" applyFont="1" applyBorder="1" applyAlignment="1">
      <alignment vertical="center" wrapText="1"/>
      <protection/>
    </xf>
    <xf numFmtId="0" fontId="7" fillId="0" borderId="16" xfId="48" applyFont="1" applyFill="1" applyBorder="1" applyAlignment="1">
      <alignment horizontal="left" vertical="center"/>
      <protection/>
    </xf>
    <xf numFmtId="49" fontId="7" fillId="0" borderId="17" xfId="48" applyNumberFormat="1" applyFont="1" applyFill="1" applyBorder="1" applyAlignment="1">
      <alignment horizontal="center" vertical="center" wrapText="1"/>
      <protection/>
    </xf>
    <xf numFmtId="49" fontId="7" fillId="0" borderId="18" xfId="48" applyNumberFormat="1" applyFont="1" applyFill="1" applyBorder="1" applyAlignment="1">
      <alignment horizontal="center" vertical="center" wrapText="1"/>
      <protection/>
    </xf>
    <xf numFmtId="0" fontId="5" fillId="0" borderId="0" xfId="47" applyFont="1">
      <alignment/>
      <protection/>
    </xf>
    <xf numFmtId="0" fontId="7" fillId="0" borderId="0" xfId="47" applyFont="1">
      <alignment/>
      <protection/>
    </xf>
    <xf numFmtId="0" fontId="5" fillId="0" borderId="0" xfId="47" applyFont="1" applyProtection="1">
      <alignment/>
      <protection locked="0"/>
    </xf>
    <xf numFmtId="3" fontId="5" fillId="0" borderId="19" xfId="47" applyNumberFormat="1" applyFont="1" applyFill="1" applyBorder="1" applyAlignment="1" applyProtection="1">
      <alignment vertical="center" wrapText="1"/>
      <protection locked="0"/>
    </xf>
    <xf numFmtId="0" fontId="7" fillId="0" borderId="0" xfId="47" applyFont="1" applyAlignment="1">
      <alignment vertical="center"/>
      <protection/>
    </xf>
    <xf numFmtId="0" fontId="5" fillId="0" borderId="0" xfId="47" applyFont="1" applyFill="1" applyAlignment="1" applyProtection="1">
      <alignment vertical="center"/>
      <protection locked="0"/>
    </xf>
    <xf numFmtId="0" fontId="5" fillId="0" borderId="0" xfId="47" applyFont="1" applyBorder="1" applyAlignment="1" applyProtection="1">
      <alignment horizontal="justify" vertical="center" wrapText="1"/>
      <protection locked="0"/>
    </xf>
    <xf numFmtId="3" fontId="5" fillId="0" borderId="19" xfId="47" applyNumberFormat="1" applyFont="1" applyFill="1" applyBorder="1" applyAlignment="1" applyProtection="1">
      <alignment vertical="center"/>
      <protection locked="0"/>
    </xf>
    <xf numFmtId="0" fontId="5" fillId="0" borderId="0" xfId="47" applyFont="1" applyBorder="1" applyAlignment="1" applyProtection="1">
      <alignment horizontal="left" vertical="center" wrapText="1"/>
      <protection locked="0"/>
    </xf>
    <xf numFmtId="0" fontId="6" fillId="0" borderId="0" xfId="47" applyFont="1" applyBorder="1" applyAlignment="1" applyProtection="1">
      <alignment horizontal="justify" vertical="center"/>
      <protection locked="0"/>
    </xf>
    <xf numFmtId="0" fontId="5" fillId="0" borderId="0" xfId="47" applyFont="1" applyBorder="1" applyAlignment="1" applyProtection="1">
      <alignment horizontal="left" vertical="center"/>
      <protection locked="0"/>
    </xf>
    <xf numFmtId="0" fontId="5" fillId="0" borderId="0" xfId="47" applyFont="1" applyBorder="1" applyAlignment="1">
      <alignment vertical="center"/>
      <protection/>
    </xf>
    <xf numFmtId="0" fontId="5" fillId="0" borderId="0" xfId="47" applyFont="1" applyBorder="1" applyAlignment="1">
      <alignment horizontal="left" vertical="center"/>
      <protection/>
    </xf>
    <xf numFmtId="0" fontId="5" fillId="0" borderId="0" xfId="47" applyFont="1" applyAlignment="1">
      <alignment horizontal="left" vertical="center"/>
      <protection/>
    </xf>
    <xf numFmtId="4" fontId="5" fillId="0" borderId="0" xfId="47" applyNumberFormat="1" applyFont="1" applyAlignment="1" applyProtection="1">
      <alignment vertical="center"/>
      <protection locked="0"/>
    </xf>
    <xf numFmtId="4" fontId="5" fillId="0" borderId="0" xfId="47" applyNumberFormat="1" applyFont="1" applyAlignment="1">
      <alignment vertical="center"/>
      <protection/>
    </xf>
    <xf numFmtId="4" fontId="5" fillId="0" borderId="0" xfId="47" applyNumberFormat="1" applyFont="1" applyProtection="1">
      <alignment/>
      <protection locked="0"/>
    </xf>
    <xf numFmtId="4" fontId="5" fillId="0" borderId="0" xfId="47" applyNumberFormat="1" applyFont="1">
      <alignment/>
      <protection/>
    </xf>
    <xf numFmtId="0" fontId="5" fillId="0" borderId="0" xfId="47" applyFont="1" applyFill="1" applyBorder="1" applyProtection="1">
      <alignment/>
      <protection locked="0"/>
    </xf>
    <xf numFmtId="4" fontId="5" fillId="0" borderId="0" xfId="47" applyNumberFormat="1" applyFont="1" applyFill="1" applyBorder="1" applyProtection="1">
      <alignment/>
      <protection locked="0"/>
    </xf>
    <xf numFmtId="0" fontId="5" fillId="0" borderId="0" xfId="47" applyFont="1" applyProtection="1">
      <alignment/>
      <protection/>
    </xf>
    <xf numFmtId="4" fontId="5" fillId="0" borderId="0" xfId="47" applyNumberFormat="1" applyFont="1" applyProtection="1">
      <alignment/>
      <protection/>
    </xf>
    <xf numFmtId="0" fontId="11" fillId="0" borderId="0" xfId="47" applyFont="1" applyBorder="1" applyAlignment="1" applyProtection="1">
      <alignment vertical="top" wrapText="1"/>
      <protection/>
    </xf>
    <xf numFmtId="0" fontId="11" fillId="0" borderId="0" xfId="47" applyFont="1" applyBorder="1" applyAlignment="1" applyProtection="1">
      <alignment horizontal="right" vertical="top" wrapText="1"/>
      <protection/>
    </xf>
    <xf numFmtId="0" fontId="5" fillId="0" borderId="0" xfId="47" applyFont="1" applyFill="1" applyBorder="1" applyProtection="1">
      <alignment/>
      <protection/>
    </xf>
    <xf numFmtId="0" fontId="26" fillId="0" borderId="0" xfId="47" applyFont="1" applyFill="1" applyBorder="1" applyAlignment="1" applyProtection="1">
      <alignment vertical="top" wrapText="1"/>
      <protection/>
    </xf>
    <xf numFmtId="0" fontId="26" fillId="0" borderId="0" xfId="47" applyFont="1" applyFill="1" applyBorder="1" applyAlignment="1" applyProtection="1">
      <alignment horizontal="center" vertical="top" wrapText="1"/>
      <protection/>
    </xf>
    <xf numFmtId="0" fontId="26" fillId="0" borderId="0" xfId="47" applyFont="1" applyFill="1" applyBorder="1" applyAlignment="1" applyProtection="1">
      <alignment horizontal="justify" vertical="top" wrapText="1"/>
      <protection/>
    </xf>
    <xf numFmtId="4" fontId="5" fillId="0" borderId="0" xfId="47" applyNumberFormat="1" applyFont="1" applyFill="1" applyBorder="1" applyProtection="1">
      <alignment/>
      <protection/>
    </xf>
    <xf numFmtId="4" fontId="11" fillId="0" borderId="0" xfId="47" applyNumberFormat="1" applyFont="1" applyBorder="1" applyAlignment="1">
      <alignment horizontal="right" vertical="top" wrapText="1"/>
      <protection/>
    </xf>
    <xf numFmtId="0" fontId="19" fillId="0" borderId="0" xfId="48" applyFont="1" applyBorder="1" applyAlignment="1">
      <alignment vertical="center"/>
      <protection/>
    </xf>
    <xf numFmtId="0" fontId="7" fillId="0" borderId="0" xfId="47" applyFont="1" applyBorder="1" applyAlignment="1" applyProtection="1">
      <alignment vertical="center"/>
      <protection locked="0"/>
    </xf>
    <xf numFmtId="49" fontId="7" fillId="0" borderId="0" xfId="48" applyNumberFormat="1" applyFont="1" applyBorder="1" applyAlignment="1">
      <alignment horizontal="center" vertical="center" wrapText="1"/>
      <protection/>
    </xf>
    <xf numFmtId="0" fontId="7" fillId="0" borderId="0" xfId="48" applyFont="1" applyBorder="1" applyAlignment="1">
      <alignment vertical="center"/>
      <protection/>
    </xf>
    <xf numFmtId="0" fontId="5" fillId="0" borderId="0" xfId="48" applyFont="1" applyBorder="1" applyAlignment="1">
      <alignment horizontal="center" vertical="center"/>
      <protection/>
    </xf>
    <xf numFmtId="49" fontId="19" fillId="0" borderId="0" xfId="48" applyNumberFormat="1" applyFont="1" applyBorder="1" applyAlignment="1">
      <alignment horizontal="left" vertical="center"/>
      <protection/>
    </xf>
    <xf numFmtId="49" fontId="5" fillId="0" borderId="20" xfId="48" applyNumberFormat="1" applyFont="1" applyBorder="1" applyAlignment="1">
      <alignment horizontal="center" vertical="center"/>
      <protection/>
    </xf>
    <xf numFmtId="49" fontId="5" fillId="0" borderId="0" xfId="48" applyNumberFormat="1" applyFont="1" applyBorder="1" applyAlignment="1">
      <alignment horizontal="center" vertical="center"/>
      <protection/>
    </xf>
    <xf numFmtId="49" fontId="5" fillId="0" borderId="19" xfId="48" applyNumberFormat="1" applyFont="1" applyBorder="1" applyAlignment="1">
      <alignment horizontal="center" vertical="center"/>
      <protection/>
    </xf>
    <xf numFmtId="0" fontId="5" fillId="0" borderId="21" xfId="48" applyFont="1" applyBorder="1" applyAlignment="1">
      <alignment horizontal="center" vertical="center"/>
      <protection/>
    </xf>
    <xf numFmtId="0" fontId="5" fillId="0" borderId="22" xfId="48" applyFont="1" applyBorder="1" applyAlignment="1">
      <alignment horizontal="center" vertical="center"/>
      <protection/>
    </xf>
    <xf numFmtId="0" fontId="5" fillId="0" borderId="22" xfId="48" applyFont="1" applyBorder="1" applyAlignment="1">
      <alignment horizontal="center" vertical="center" wrapText="1"/>
      <protection/>
    </xf>
    <xf numFmtId="0" fontId="7" fillId="0" borderId="10" xfId="48" applyFont="1" applyBorder="1" applyAlignment="1">
      <alignment vertical="center" wrapText="1"/>
      <protection/>
    </xf>
    <xf numFmtId="0" fontId="7" fillId="0" borderId="0" xfId="48" applyFont="1" applyBorder="1" applyAlignment="1">
      <alignment vertical="center" wrapText="1"/>
      <protection/>
    </xf>
    <xf numFmtId="0" fontId="5" fillId="0" borderId="0" xfId="47" applyFont="1" applyFill="1" applyBorder="1" applyAlignment="1">
      <alignment vertical="center"/>
      <protection/>
    </xf>
    <xf numFmtId="0" fontId="0" fillId="0" borderId="0" xfId="0" applyAlignment="1">
      <alignment vertical="center"/>
    </xf>
    <xf numFmtId="0" fontId="21" fillId="0" borderId="0" xfId="47" applyFont="1" applyAlignment="1" applyProtection="1">
      <alignment vertical="center"/>
      <protection locked="0"/>
    </xf>
    <xf numFmtId="0" fontId="20" fillId="0" borderId="0" xfId="0" applyFont="1" applyAlignment="1">
      <alignment vertical="center"/>
    </xf>
    <xf numFmtId="0" fontId="0" fillId="0" borderId="0" xfId="0" applyAlignment="1">
      <alignment horizontal="center" vertical="center"/>
    </xf>
    <xf numFmtId="0" fontId="11" fillId="0" borderId="0" xfId="0" applyFont="1" applyAlignment="1">
      <alignment vertical="center"/>
    </xf>
    <xf numFmtId="0" fontId="5" fillId="0" borderId="0" xfId="47" applyFont="1" applyBorder="1" applyAlignment="1" applyProtection="1">
      <alignment horizontal="center" vertical="center"/>
      <protection locked="0"/>
    </xf>
    <xf numFmtId="4" fontId="5" fillId="0" borderId="0" xfId="47" applyNumberFormat="1" applyFont="1" applyAlignment="1" applyProtection="1">
      <alignment horizontal="center" vertical="center"/>
      <protection locked="0"/>
    </xf>
    <xf numFmtId="4" fontId="5" fillId="0" borderId="0" xfId="47" applyNumberFormat="1" applyFont="1" applyFill="1" applyBorder="1" applyAlignment="1">
      <alignment vertical="center"/>
      <protection/>
    </xf>
    <xf numFmtId="0" fontId="7" fillId="0" borderId="23" xfId="48" applyFont="1" applyBorder="1" applyAlignment="1">
      <alignment vertical="center" wrapText="1"/>
      <protection/>
    </xf>
    <xf numFmtId="0" fontId="5" fillId="0" borderId="0" xfId="48" applyFont="1" applyBorder="1" applyAlignment="1">
      <alignment vertical="center"/>
      <protection/>
    </xf>
    <xf numFmtId="3" fontId="5" fillId="0" borderId="20" xfId="47" applyNumberFormat="1" applyFont="1" applyBorder="1" applyAlignment="1" applyProtection="1">
      <alignment vertical="center"/>
      <protection locked="0"/>
    </xf>
    <xf numFmtId="3" fontId="5" fillId="0" borderId="24" xfId="47" applyNumberFormat="1" applyFont="1" applyBorder="1" applyAlignment="1" applyProtection="1">
      <alignment vertical="center"/>
      <protection locked="0"/>
    </xf>
    <xf numFmtId="3" fontId="5" fillId="0" borderId="19" xfId="47" applyNumberFormat="1" applyFont="1" applyBorder="1" applyAlignment="1" applyProtection="1">
      <alignment vertical="center"/>
      <protection locked="0"/>
    </xf>
    <xf numFmtId="3" fontId="5" fillId="0" borderId="25" xfId="47" applyNumberFormat="1" applyFont="1" applyBorder="1" applyAlignment="1" applyProtection="1">
      <alignment vertical="center"/>
      <protection locked="0"/>
    </xf>
    <xf numFmtId="3" fontId="5" fillId="0" borderId="19" xfId="47" applyNumberFormat="1" applyFont="1" applyBorder="1" applyAlignment="1" applyProtection="1">
      <alignment vertical="center" wrapText="1"/>
      <protection locked="0"/>
    </xf>
    <xf numFmtId="3" fontId="5" fillId="0" borderId="26" xfId="47" applyNumberFormat="1" applyFont="1" applyBorder="1" applyAlignment="1" applyProtection="1">
      <alignment vertical="center"/>
      <protection locked="0"/>
    </xf>
    <xf numFmtId="3" fontId="5" fillId="0" borderId="27" xfId="47" applyNumberFormat="1" applyFont="1" applyBorder="1" applyAlignment="1" applyProtection="1">
      <alignment vertical="center"/>
      <protection locked="0"/>
    </xf>
    <xf numFmtId="3" fontId="5" fillId="0" borderId="0" xfId="48" applyNumberFormat="1" applyFont="1" applyBorder="1" applyAlignment="1">
      <alignment vertical="center"/>
      <protection/>
    </xf>
    <xf numFmtId="3" fontId="7" fillId="0" borderId="18" xfId="48" applyNumberFormat="1" applyFont="1" applyFill="1" applyBorder="1" applyAlignment="1">
      <alignment horizontal="center" vertical="center" wrapText="1"/>
      <protection/>
    </xf>
    <xf numFmtId="3" fontId="7" fillId="0" borderId="28" xfId="48" applyNumberFormat="1" applyFont="1" applyFill="1" applyBorder="1" applyAlignment="1">
      <alignment horizontal="center" vertical="center" wrapText="1"/>
      <protection/>
    </xf>
    <xf numFmtId="3" fontId="7" fillId="0" borderId="13" xfId="48" applyNumberFormat="1" applyFont="1" applyFill="1" applyBorder="1" applyAlignment="1">
      <alignment horizontal="center" vertical="center" wrapText="1"/>
      <protection/>
    </xf>
    <xf numFmtId="3" fontId="7" fillId="0" borderId="29" xfId="48" applyNumberFormat="1" applyFont="1" applyFill="1" applyBorder="1" applyAlignment="1">
      <alignment horizontal="center" vertical="center" wrapText="1"/>
      <protection/>
    </xf>
    <xf numFmtId="3" fontId="7" fillId="0" borderId="18" xfId="47" applyNumberFormat="1" applyFont="1" applyFill="1" applyBorder="1" applyAlignment="1" applyProtection="1">
      <alignment vertical="center"/>
      <protection hidden="1"/>
    </xf>
    <xf numFmtId="3" fontId="5" fillId="0" borderId="0" xfId="47" applyNumberFormat="1" applyFont="1" applyBorder="1" applyAlignment="1" applyProtection="1">
      <alignment vertical="center"/>
      <protection hidden="1"/>
    </xf>
    <xf numFmtId="0" fontId="5" fillId="0" borderId="30" xfId="47" applyFont="1" applyBorder="1" applyAlignment="1" applyProtection="1">
      <alignment horizontal="center" vertical="center" wrapText="1"/>
      <protection locked="0"/>
    </xf>
    <xf numFmtId="0" fontId="5" fillId="0" borderId="31" xfId="47" applyFont="1" applyBorder="1" applyAlignment="1" applyProtection="1">
      <alignment horizontal="center" vertical="center" wrapText="1"/>
      <protection locked="0"/>
    </xf>
    <xf numFmtId="0" fontId="5" fillId="0" borderId="32" xfId="47" applyFont="1" applyFill="1" applyBorder="1" applyAlignment="1">
      <alignment horizontal="center" vertical="center"/>
      <protection/>
    </xf>
    <xf numFmtId="0" fontId="5" fillId="0" borderId="33" xfId="47" applyFont="1" applyFill="1" applyBorder="1" applyAlignment="1">
      <alignment horizontal="center" vertical="center"/>
      <protection/>
    </xf>
    <xf numFmtId="0" fontId="5" fillId="0" borderId="34" xfId="47" applyFont="1" applyFill="1" applyBorder="1" applyAlignment="1">
      <alignment horizontal="center" vertical="center" wrapText="1"/>
      <protection/>
    </xf>
    <xf numFmtId="0" fontId="5" fillId="8" borderId="35" xfId="47" applyFont="1" applyFill="1" applyBorder="1" applyAlignment="1">
      <alignment vertical="center"/>
      <protection/>
    </xf>
    <xf numFmtId="0" fontId="5" fillId="0" borderId="36" xfId="47" applyFont="1" applyBorder="1" applyAlignment="1">
      <alignment vertical="center"/>
      <protection/>
    </xf>
    <xf numFmtId="0" fontId="5" fillId="25" borderId="36" xfId="47" applyFont="1" applyFill="1" applyBorder="1" applyAlignment="1">
      <alignment vertical="center"/>
      <protection/>
    </xf>
    <xf numFmtId="0" fontId="5" fillId="0" borderId="37" xfId="47" applyFont="1" applyBorder="1" applyAlignment="1">
      <alignment vertical="center"/>
      <protection/>
    </xf>
    <xf numFmtId="0" fontId="5" fillId="25" borderId="37" xfId="47" applyFont="1" applyFill="1" applyBorder="1" applyAlignment="1">
      <alignment vertical="center"/>
      <protection/>
    </xf>
    <xf numFmtId="0" fontId="5" fillId="0" borderId="38" xfId="47" applyFont="1" applyBorder="1" applyAlignment="1">
      <alignment vertical="center"/>
      <protection/>
    </xf>
    <xf numFmtId="0" fontId="5" fillId="25" borderId="38" xfId="47" applyFont="1" applyFill="1" applyBorder="1" applyAlignment="1">
      <alignment vertical="center"/>
      <protection/>
    </xf>
    <xf numFmtId="4" fontId="8" fillId="0" borderId="0" xfId="47" applyNumberFormat="1" applyFont="1" applyAlignment="1">
      <alignment vertical="center"/>
      <protection/>
    </xf>
    <xf numFmtId="3" fontId="5" fillId="0" borderId="21" xfId="47" applyNumberFormat="1" applyFont="1" applyBorder="1" applyAlignment="1" applyProtection="1">
      <alignment horizontal="right" vertical="center" wrapText="1" indent="1"/>
      <protection locked="0"/>
    </xf>
    <xf numFmtId="3" fontId="5" fillId="0" borderId="39" xfId="47" applyNumberFormat="1" applyFont="1" applyBorder="1" applyAlignment="1" applyProtection="1">
      <alignment horizontal="right" vertical="center" wrapText="1" indent="1"/>
      <protection locked="0"/>
    </xf>
    <xf numFmtId="3" fontId="5" fillId="0" borderId="21" xfId="47" applyNumberFormat="1" applyFont="1" applyBorder="1" applyAlignment="1" applyProtection="1">
      <alignment horizontal="right" vertical="center" wrapText="1" indent="1"/>
      <protection locked="0"/>
    </xf>
    <xf numFmtId="3" fontId="5" fillId="0" borderId="20" xfId="47" applyNumberFormat="1" applyFont="1" applyBorder="1" applyAlignment="1" applyProtection="1">
      <alignment horizontal="right" vertical="center" wrapText="1" indent="1"/>
      <protection locked="0"/>
    </xf>
    <xf numFmtId="3" fontId="5" fillId="0" borderId="40" xfId="47" applyNumberFormat="1" applyFont="1" applyBorder="1" applyAlignment="1" applyProtection="1">
      <alignment horizontal="right" vertical="center" wrapText="1" indent="1"/>
      <protection locked="0"/>
    </xf>
    <xf numFmtId="3" fontId="5" fillId="0" borderId="24" xfId="47" applyNumberFormat="1" applyFont="1" applyBorder="1" applyAlignment="1" applyProtection="1">
      <alignment horizontal="right" vertical="center" wrapText="1" indent="1"/>
      <protection locked="0"/>
    </xf>
    <xf numFmtId="3" fontId="5" fillId="0" borderId="22" xfId="47" applyNumberFormat="1" applyFont="1" applyBorder="1" applyAlignment="1" applyProtection="1">
      <alignment horizontal="right" vertical="center" wrapText="1" indent="1"/>
      <protection locked="0"/>
    </xf>
    <xf numFmtId="3" fontId="5" fillId="0" borderId="41" xfId="47" applyNumberFormat="1" applyFont="1" applyBorder="1" applyAlignment="1" applyProtection="1">
      <alignment horizontal="right" vertical="center" wrapText="1" indent="1"/>
      <protection locked="0"/>
    </xf>
    <xf numFmtId="3" fontId="5" fillId="0" borderId="22" xfId="47" applyNumberFormat="1" applyFont="1" applyBorder="1" applyAlignment="1" applyProtection="1">
      <alignment horizontal="right" vertical="center" wrapText="1" indent="1"/>
      <protection locked="0"/>
    </xf>
    <xf numFmtId="3" fontId="5" fillId="0" borderId="19" xfId="47" applyNumberFormat="1" applyFont="1" applyBorder="1" applyAlignment="1" applyProtection="1">
      <alignment horizontal="right" vertical="center" wrapText="1" indent="1"/>
      <protection locked="0"/>
    </xf>
    <xf numFmtId="3" fontId="5" fillId="0" borderId="42" xfId="47" applyNumberFormat="1" applyFont="1" applyBorder="1" applyAlignment="1" applyProtection="1">
      <alignment horizontal="right" vertical="center" wrapText="1" indent="1"/>
      <protection locked="0"/>
    </xf>
    <xf numFmtId="3" fontId="5" fillId="0" borderId="43" xfId="47" applyNumberFormat="1" applyFont="1" applyBorder="1" applyAlignment="1" applyProtection="1">
      <alignment horizontal="right" vertical="center" wrapText="1" indent="1"/>
      <protection locked="0"/>
    </xf>
    <xf numFmtId="3" fontId="5" fillId="0" borderId="44" xfId="47" applyNumberFormat="1" applyFont="1" applyBorder="1" applyAlignment="1" applyProtection="1">
      <alignment horizontal="right" vertical="center" wrapText="1" indent="1"/>
      <protection locked="0"/>
    </xf>
    <xf numFmtId="3" fontId="5" fillId="0" borderId="43" xfId="47" applyNumberFormat="1" applyFont="1" applyBorder="1" applyAlignment="1" applyProtection="1">
      <alignment horizontal="right" vertical="center" wrapText="1" indent="1"/>
      <protection locked="0"/>
    </xf>
    <xf numFmtId="3" fontId="5" fillId="0" borderId="26" xfId="47" applyNumberFormat="1" applyFont="1" applyBorder="1" applyAlignment="1" applyProtection="1">
      <alignment horizontal="right" vertical="center" wrapText="1" indent="1"/>
      <protection locked="0"/>
    </xf>
    <xf numFmtId="3" fontId="5" fillId="0" borderId="45" xfId="47" applyNumberFormat="1" applyFont="1" applyBorder="1" applyAlignment="1" applyProtection="1">
      <alignment horizontal="right" vertical="center" wrapText="1" indent="1"/>
      <protection locked="0"/>
    </xf>
    <xf numFmtId="3" fontId="7" fillId="0" borderId="17" xfId="47" applyNumberFormat="1" applyFont="1" applyBorder="1" applyAlignment="1" applyProtection="1">
      <alignment horizontal="right" vertical="center" wrapText="1" indent="1"/>
      <protection hidden="1"/>
    </xf>
    <xf numFmtId="3" fontId="7" fillId="0" borderId="46" xfId="47" applyNumberFormat="1" applyFont="1" applyBorder="1" applyAlignment="1" applyProtection="1">
      <alignment horizontal="right" vertical="center" wrapText="1" indent="1"/>
      <protection hidden="1"/>
    </xf>
    <xf numFmtId="3" fontId="7" fillId="0" borderId="17" xfId="47" applyNumberFormat="1" applyFont="1" applyBorder="1" applyAlignment="1" applyProtection="1">
      <alignment horizontal="right" vertical="center" wrapText="1" indent="1"/>
      <protection hidden="1"/>
    </xf>
    <xf numFmtId="3" fontId="7" fillId="0" borderId="18" xfId="47" applyNumberFormat="1" applyFont="1" applyBorder="1" applyAlignment="1" applyProtection="1">
      <alignment horizontal="right" vertical="center" wrapText="1" indent="1"/>
      <protection hidden="1"/>
    </xf>
    <xf numFmtId="3" fontId="7" fillId="0" borderId="47" xfId="47" applyNumberFormat="1" applyFont="1" applyBorder="1" applyAlignment="1" applyProtection="1">
      <alignment horizontal="right" vertical="center" wrapText="1" indent="1"/>
      <protection hidden="1"/>
    </xf>
    <xf numFmtId="3" fontId="7" fillId="8" borderId="35" xfId="47" applyNumberFormat="1" applyFont="1" applyFill="1" applyBorder="1" applyAlignment="1">
      <alignment vertical="center"/>
      <protection/>
    </xf>
    <xf numFmtId="3" fontId="7" fillId="8" borderId="19" xfId="47" applyNumberFormat="1" applyFont="1" applyFill="1" applyBorder="1" applyAlignment="1">
      <alignment vertical="center"/>
      <protection/>
    </xf>
    <xf numFmtId="3" fontId="5" fillId="8" borderId="41" xfId="47" applyNumberFormat="1" applyFont="1" applyFill="1" applyBorder="1" applyAlignment="1">
      <alignment vertical="center"/>
      <protection/>
    </xf>
    <xf numFmtId="3" fontId="5" fillId="8" borderId="48" xfId="47" applyNumberFormat="1" applyFont="1" applyFill="1" applyBorder="1" applyAlignment="1">
      <alignment vertical="center"/>
      <protection/>
    </xf>
    <xf numFmtId="3" fontId="5" fillId="8" borderId="49" xfId="47" applyNumberFormat="1" applyFont="1" applyFill="1" applyBorder="1" applyAlignment="1">
      <alignment vertical="center"/>
      <protection/>
    </xf>
    <xf numFmtId="3" fontId="5" fillId="8" borderId="50" xfId="47" applyNumberFormat="1" applyFont="1" applyFill="1" applyBorder="1" applyAlignment="1">
      <alignment vertical="center"/>
      <protection/>
    </xf>
    <xf numFmtId="3" fontId="5" fillId="0" borderId="29" xfId="47" applyNumberFormat="1" applyFont="1" applyBorder="1" applyAlignment="1" applyProtection="1">
      <alignment vertical="center"/>
      <protection locked="0"/>
    </xf>
    <xf numFmtId="3" fontId="5" fillId="0" borderId="28" xfId="47" applyNumberFormat="1" applyFont="1" applyBorder="1" applyAlignment="1" applyProtection="1">
      <alignment vertical="center"/>
      <protection hidden="1"/>
    </xf>
    <xf numFmtId="3" fontId="5" fillId="0" borderId="51" xfId="47" applyNumberFormat="1" applyFont="1" applyBorder="1" applyAlignment="1" applyProtection="1">
      <alignment vertical="center"/>
      <protection locked="0"/>
    </xf>
    <xf numFmtId="3" fontId="5" fillId="0" borderId="41" xfId="47" applyNumberFormat="1" applyFont="1" applyBorder="1" applyAlignment="1" applyProtection="1">
      <alignment horizontal="right" vertical="center"/>
      <protection locked="0"/>
    </xf>
    <xf numFmtId="3" fontId="5" fillId="0" borderId="41" xfId="47" applyNumberFormat="1" applyFont="1" applyBorder="1" applyAlignment="1" applyProtection="1">
      <alignment horizontal="right"/>
      <protection locked="0"/>
    </xf>
    <xf numFmtId="3" fontId="5" fillId="0" borderId="44" xfId="47" applyNumberFormat="1" applyFont="1" applyBorder="1" applyAlignment="1" applyProtection="1">
      <alignment horizontal="right" vertical="center"/>
      <protection locked="0"/>
    </xf>
    <xf numFmtId="3" fontId="5" fillId="0" borderId="47" xfId="47" applyNumberFormat="1" applyFont="1" applyBorder="1" applyAlignment="1" applyProtection="1">
      <alignment horizontal="right" vertical="center"/>
      <protection hidden="1"/>
    </xf>
    <xf numFmtId="3" fontId="5" fillId="0" borderId="39" xfId="47" applyNumberFormat="1" applyFont="1" applyBorder="1" applyAlignment="1" applyProtection="1">
      <alignment horizontal="right" vertical="top" wrapText="1"/>
      <protection locked="0"/>
    </xf>
    <xf numFmtId="3" fontId="5" fillId="0" borderId="41" xfId="47" applyNumberFormat="1" applyFont="1" applyBorder="1" applyAlignment="1" applyProtection="1">
      <alignment horizontal="right" vertical="top" wrapText="1"/>
      <protection locked="0"/>
    </xf>
    <xf numFmtId="3" fontId="7" fillId="0" borderId="41" xfId="47" applyNumberFormat="1" applyFont="1" applyBorder="1" applyAlignment="1" applyProtection="1">
      <alignment horizontal="right" vertical="top" wrapText="1"/>
      <protection locked="0"/>
    </xf>
    <xf numFmtId="3" fontId="5" fillId="0" borderId="47" xfId="47" applyNumberFormat="1" applyFont="1" applyBorder="1" applyAlignment="1" applyProtection="1">
      <alignment vertical="center"/>
      <protection hidden="1"/>
    </xf>
    <xf numFmtId="0" fontId="11" fillId="0" borderId="0" xfId="47" applyFont="1" applyAlignment="1">
      <alignment horizontal="right" vertical="center" wrapText="1"/>
      <protection/>
    </xf>
    <xf numFmtId="0" fontId="11" fillId="0" borderId="0" xfId="47" applyFont="1" applyBorder="1" applyAlignment="1">
      <alignment horizontal="right" vertical="center" wrapText="1"/>
      <protection/>
    </xf>
    <xf numFmtId="0" fontId="11" fillId="0" borderId="0" xfId="47" applyFont="1" applyBorder="1" applyAlignment="1">
      <alignment vertical="center" wrapText="1"/>
      <protection/>
    </xf>
    <xf numFmtId="4" fontId="5" fillId="0" borderId="0" xfId="47" applyNumberFormat="1" applyFont="1" applyBorder="1" applyAlignment="1" applyProtection="1">
      <alignment vertical="center"/>
      <protection hidden="1"/>
    </xf>
    <xf numFmtId="0" fontId="11" fillId="0" borderId="0" xfId="47" applyFont="1" applyAlignment="1">
      <alignment vertical="center" wrapText="1"/>
      <protection/>
    </xf>
    <xf numFmtId="0" fontId="26" fillId="0" borderId="0" xfId="47" applyFont="1" applyFill="1" applyBorder="1" applyAlignment="1">
      <alignment vertical="center" wrapText="1"/>
      <protection/>
    </xf>
    <xf numFmtId="0" fontId="26" fillId="0" borderId="0" xfId="47" applyFont="1" applyFill="1" applyBorder="1" applyAlignment="1">
      <alignment horizontal="center" vertical="center" wrapText="1"/>
      <protection/>
    </xf>
    <xf numFmtId="0" fontId="26" fillId="0" borderId="0" xfId="47" applyFont="1" applyFill="1" applyBorder="1" applyAlignment="1">
      <alignment horizontal="justify" vertical="center" wrapText="1"/>
      <protection/>
    </xf>
    <xf numFmtId="4" fontId="26" fillId="0" borderId="0" xfId="47" applyNumberFormat="1" applyFont="1" applyFill="1" applyBorder="1" applyAlignment="1">
      <alignment horizontal="justify" vertical="center" wrapText="1"/>
      <protection/>
    </xf>
    <xf numFmtId="3" fontId="11" fillId="0" borderId="24" xfId="47" applyNumberFormat="1" applyFont="1" applyBorder="1" applyAlignment="1" applyProtection="1">
      <alignment horizontal="right" vertical="center" wrapText="1"/>
      <protection locked="0"/>
    </xf>
    <xf numFmtId="3" fontId="11" fillId="0" borderId="52" xfId="47" applyNumberFormat="1" applyFont="1" applyBorder="1" applyAlignment="1" applyProtection="1">
      <alignment horizontal="right" vertical="center" wrapText="1"/>
      <protection locked="0"/>
    </xf>
    <xf numFmtId="3" fontId="11" fillId="0" borderId="28" xfId="47" applyNumberFormat="1" applyFont="1" applyBorder="1" applyAlignment="1" applyProtection="1">
      <alignment horizontal="right" vertical="center" wrapText="1"/>
      <protection hidden="1"/>
    </xf>
    <xf numFmtId="3" fontId="11" fillId="0" borderId="29" xfId="47" applyNumberFormat="1" applyFont="1" applyBorder="1" applyAlignment="1" applyProtection="1">
      <alignment horizontal="right" vertical="center" wrapText="1"/>
      <protection locked="0"/>
    </xf>
    <xf numFmtId="3" fontId="5" fillId="0" borderId="28" xfId="47" applyNumberFormat="1" applyFont="1" applyBorder="1" applyAlignment="1" applyProtection="1">
      <alignment vertical="center"/>
      <protection/>
    </xf>
    <xf numFmtId="3" fontId="5" fillId="0" borderId="24" xfId="47" applyNumberFormat="1" applyFont="1" applyBorder="1" applyAlignment="1" applyProtection="1">
      <alignment vertical="center"/>
      <protection/>
    </xf>
    <xf numFmtId="3" fontId="5" fillId="0" borderId="25" xfId="47" applyNumberFormat="1" applyFont="1" applyBorder="1" applyAlignment="1" applyProtection="1">
      <alignment vertical="center"/>
      <protection/>
    </xf>
    <xf numFmtId="3" fontId="5" fillId="0" borderId="19" xfId="47" applyNumberFormat="1" applyFont="1" applyBorder="1" applyAlignment="1" applyProtection="1">
      <alignment horizontal="right" vertical="center" wrapText="1"/>
      <protection locked="0"/>
    </xf>
    <xf numFmtId="3" fontId="5" fillId="0" borderId="25" xfId="47" applyNumberFormat="1" applyFont="1" applyBorder="1" applyAlignment="1" applyProtection="1">
      <alignment horizontal="right" vertical="center" wrapText="1"/>
      <protection/>
    </xf>
    <xf numFmtId="3" fontId="5" fillId="0" borderId="26" xfId="47" applyNumberFormat="1" applyFont="1" applyBorder="1" applyAlignment="1" applyProtection="1">
      <alignment horizontal="right" vertical="center" wrapText="1"/>
      <protection locked="0"/>
    </xf>
    <xf numFmtId="3" fontId="5" fillId="0" borderId="27" xfId="47" applyNumberFormat="1" applyFont="1" applyBorder="1" applyAlignment="1" applyProtection="1">
      <alignment horizontal="right" vertical="center" wrapText="1"/>
      <protection/>
    </xf>
    <xf numFmtId="3" fontId="5" fillId="0" borderId="47" xfId="47" applyNumberFormat="1" applyFont="1" applyBorder="1" applyAlignment="1" applyProtection="1">
      <alignment horizontal="right" vertical="center" wrapText="1"/>
      <protection/>
    </xf>
    <xf numFmtId="3" fontId="5" fillId="0" borderId="13" xfId="47" applyNumberFormat="1" applyFont="1" applyBorder="1" applyAlignment="1" applyProtection="1">
      <alignment vertical="center"/>
      <protection locked="0"/>
    </xf>
    <xf numFmtId="3" fontId="5" fillId="0" borderId="51" xfId="47" applyNumberFormat="1" applyFont="1" applyBorder="1" applyAlignment="1" applyProtection="1">
      <alignment vertical="center"/>
      <protection/>
    </xf>
    <xf numFmtId="3" fontId="5" fillId="0" borderId="39" xfId="47" applyNumberFormat="1" applyFont="1" applyBorder="1" applyAlignment="1" applyProtection="1">
      <alignment vertical="center"/>
      <protection/>
    </xf>
    <xf numFmtId="3" fontId="5" fillId="0" borderId="41" xfId="47" applyNumberFormat="1" applyFont="1" applyBorder="1" applyAlignment="1" applyProtection="1">
      <alignment vertical="center"/>
      <protection/>
    </xf>
    <xf numFmtId="3" fontId="5" fillId="0" borderId="18" xfId="47" applyNumberFormat="1" applyFont="1" applyBorder="1" applyAlignment="1" applyProtection="1">
      <alignment vertical="center"/>
      <protection/>
    </xf>
    <xf numFmtId="3" fontId="5" fillId="0" borderId="47" xfId="47" applyNumberFormat="1" applyFont="1" applyBorder="1" applyAlignment="1" applyProtection="1">
      <alignment vertical="center"/>
      <protection/>
    </xf>
    <xf numFmtId="3" fontId="5" fillId="0" borderId="20" xfId="47" applyNumberFormat="1" applyFont="1" applyBorder="1" applyAlignment="1" applyProtection="1">
      <alignment vertical="center"/>
      <protection hidden="1"/>
    </xf>
    <xf numFmtId="0" fontId="5" fillId="0" borderId="0" xfId="47" applyFont="1" applyFill="1" applyAlignment="1" applyProtection="1">
      <alignment vertical="center"/>
      <protection locked="0"/>
    </xf>
    <xf numFmtId="0" fontId="5" fillId="12" borderId="0" xfId="47" applyFont="1" applyFill="1" applyAlignment="1">
      <alignment vertical="center"/>
      <protection/>
    </xf>
    <xf numFmtId="3" fontId="5" fillId="12" borderId="36" xfId="47" applyNumberFormat="1" applyFont="1" applyFill="1" applyBorder="1" applyAlignment="1">
      <alignment vertical="center"/>
      <protection/>
    </xf>
    <xf numFmtId="3" fontId="5" fillId="12" borderId="53" xfId="47" applyNumberFormat="1" applyFont="1" applyFill="1" applyBorder="1" applyAlignment="1">
      <alignment vertical="center"/>
      <protection/>
    </xf>
    <xf numFmtId="3" fontId="5" fillId="12" borderId="37" xfId="47" applyNumberFormat="1" applyFont="1" applyFill="1" applyBorder="1" applyAlignment="1">
      <alignment vertical="center"/>
      <protection/>
    </xf>
    <xf numFmtId="3" fontId="5" fillId="12" borderId="54" xfId="47" applyNumberFormat="1" applyFont="1" applyFill="1" applyBorder="1" applyAlignment="1">
      <alignment vertical="center"/>
      <protection/>
    </xf>
    <xf numFmtId="3" fontId="5" fillId="12" borderId="38" xfId="47" applyNumberFormat="1" applyFont="1" applyFill="1" applyBorder="1" applyAlignment="1">
      <alignment vertical="center"/>
      <protection/>
    </xf>
    <xf numFmtId="3" fontId="5" fillId="12" borderId="55" xfId="47" applyNumberFormat="1" applyFont="1" applyFill="1" applyBorder="1" applyAlignment="1">
      <alignment vertical="center"/>
      <protection/>
    </xf>
    <xf numFmtId="4" fontId="8" fillId="12" borderId="0" xfId="47" applyNumberFormat="1" applyFont="1" applyFill="1" applyAlignment="1">
      <alignment vertical="center"/>
      <protection/>
    </xf>
    <xf numFmtId="0" fontId="8" fillId="12" borderId="0" xfId="47" applyFont="1" applyFill="1" applyAlignment="1">
      <alignment vertical="center"/>
      <protection/>
    </xf>
    <xf numFmtId="0" fontId="5" fillId="12" borderId="0" xfId="47" applyFont="1" applyFill="1" applyAlignment="1" applyProtection="1">
      <alignment vertical="center"/>
      <protection locked="0"/>
    </xf>
    <xf numFmtId="3" fontId="5" fillId="12" borderId="56" xfId="47" applyNumberFormat="1" applyFont="1" applyFill="1" applyBorder="1" applyAlignment="1">
      <alignment vertical="center"/>
      <protection/>
    </xf>
    <xf numFmtId="173" fontId="5" fillId="25" borderId="54" xfId="47" applyNumberFormat="1" applyFont="1" applyFill="1" applyBorder="1" applyAlignment="1">
      <alignment horizontal="center" vertical="center"/>
      <protection/>
    </xf>
    <xf numFmtId="0" fontId="7" fillId="0" borderId="57" xfId="48" applyFont="1" applyBorder="1" applyAlignment="1">
      <alignment vertical="center" wrapText="1"/>
      <protection/>
    </xf>
    <xf numFmtId="0" fontId="7" fillId="0" borderId="58" xfId="48" applyFont="1" applyBorder="1" applyAlignment="1">
      <alignment vertical="center" wrapText="1"/>
      <protection/>
    </xf>
    <xf numFmtId="0" fontId="5" fillId="25" borderId="59" xfId="47" applyFont="1" applyFill="1" applyBorder="1" applyAlignment="1">
      <alignment horizontal="center" vertical="center"/>
      <protection/>
    </xf>
    <xf numFmtId="0" fontId="5" fillId="25" borderId="32" xfId="47" applyFont="1" applyFill="1" applyBorder="1" applyAlignment="1">
      <alignment horizontal="center" vertical="center"/>
      <protection/>
    </xf>
    <xf numFmtId="0" fontId="5" fillId="25" borderId="60" xfId="47" applyFont="1" applyFill="1" applyBorder="1" applyAlignment="1">
      <alignment horizontal="center" vertical="center"/>
      <protection/>
    </xf>
    <xf numFmtId="0" fontId="5" fillId="25" borderId="61" xfId="47" applyFont="1" applyFill="1" applyBorder="1" applyAlignment="1">
      <alignment horizontal="center" vertical="center" wrapText="1"/>
      <protection/>
    </xf>
    <xf numFmtId="3" fontId="5" fillId="0" borderId="0" xfId="47" applyNumberFormat="1" applyFont="1" applyFill="1" applyBorder="1" applyAlignment="1" applyProtection="1">
      <alignment horizontal="left" vertical="center"/>
      <protection hidden="1"/>
    </xf>
    <xf numFmtId="3" fontId="5" fillId="0" borderId="0" xfId="47" applyNumberFormat="1" applyFont="1" applyBorder="1" applyAlignment="1" applyProtection="1">
      <alignment horizontal="left" vertical="center"/>
      <protection hidden="1"/>
    </xf>
    <xf numFmtId="0" fontId="5" fillId="0" borderId="19" xfId="47" applyFont="1" applyBorder="1" applyAlignment="1" applyProtection="1">
      <alignment horizontal="center" vertical="center" wrapText="1"/>
      <protection locked="0"/>
    </xf>
    <xf numFmtId="0" fontId="5" fillId="0" borderId="62" xfId="47" applyFont="1" applyBorder="1" applyAlignment="1" applyProtection="1">
      <alignment horizontal="center" vertical="center" wrapText="1"/>
      <protection locked="0"/>
    </xf>
    <xf numFmtId="0" fontId="5" fillId="0" borderId="22" xfId="47" applyFont="1" applyBorder="1" applyAlignment="1" applyProtection="1">
      <alignment horizontal="center" vertical="center" wrapText="1"/>
      <protection locked="0"/>
    </xf>
    <xf numFmtId="0" fontId="5" fillId="25" borderId="63" xfId="47" applyFont="1" applyFill="1" applyBorder="1" applyAlignment="1">
      <alignment horizontal="center" vertical="center"/>
      <protection/>
    </xf>
    <xf numFmtId="0" fontId="5" fillId="25" borderId="64" xfId="47" applyFont="1" applyFill="1" applyBorder="1" applyAlignment="1">
      <alignment horizontal="center" vertical="center" wrapText="1"/>
      <protection/>
    </xf>
    <xf numFmtId="0" fontId="5" fillId="0" borderId="65" xfId="47" applyFont="1" applyFill="1" applyBorder="1" applyAlignment="1">
      <alignment horizontal="center" vertical="center" wrapText="1"/>
      <protection/>
    </xf>
    <xf numFmtId="0" fontId="7" fillId="8" borderId="42" xfId="49" applyFont="1" applyFill="1" applyBorder="1" applyAlignment="1">
      <alignment horizontal="left" vertical="center"/>
      <protection/>
    </xf>
    <xf numFmtId="0" fontId="7" fillId="25" borderId="66" xfId="49" applyFont="1" applyFill="1" applyBorder="1" applyAlignment="1">
      <alignment horizontal="left" vertical="center"/>
      <protection/>
    </xf>
    <xf numFmtId="0" fontId="7" fillId="25" borderId="67" xfId="49" applyFont="1" applyFill="1" applyBorder="1" applyAlignment="1">
      <alignment horizontal="left" vertical="center"/>
      <protection/>
    </xf>
    <xf numFmtId="0" fontId="5" fillId="8" borderId="68" xfId="47" applyFont="1" applyFill="1" applyBorder="1" applyAlignment="1">
      <alignment vertical="center"/>
      <protection/>
    </xf>
    <xf numFmtId="0" fontId="5" fillId="25" borderId="69" xfId="47" applyFont="1" applyFill="1" applyBorder="1" applyAlignment="1">
      <alignment vertical="center"/>
      <protection/>
    </xf>
    <xf numFmtId="0" fontId="5" fillId="25" borderId="70" xfId="47" applyFont="1" applyFill="1" applyBorder="1" applyAlignment="1">
      <alignment vertical="center"/>
      <protection/>
    </xf>
    <xf numFmtId="0" fontId="5" fillId="25" borderId="71" xfId="47" applyFont="1" applyFill="1" applyBorder="1" applyAlignment="1">
      <alignment vertical="center"/>
      <protection/>
    </xf>
    <xf numFmtId="0" fontId="5" fillId="25" borderId="72" xfId="49" applyFont="1" applyFill="1" applyBorder="1" applyAlignment="1">
      <alignment horizontal="left" vertical="center"/>
      <protection/>
    </xf>
    <xf numFmtId="0" fontId="5" fillId="0" borderId="39" xfId="47" applyFont="1" applyBorder="1" applyAlignment="1" applyProtection="1">
      <alignment vertical="center"/>
      <protection locked="0"/>
    </xf>
    <xf numFmtId="0" fontId="5" fillId="0" borderId="41" xfId="47" applyFont="1" applyBorder="1" applyAlignment="1" applyProtection="1">
      <alignment vertical="center"/>
      <protection locked="0"/>
    </xf>
    <xf numFmtId="0" fontId="5" fillId="0" borderId="44" xfId="47" applyFont="1" applyBorder="1" applyAlignment="1" applyProtection="1">
      <alignment vertical="center"/>
      <protection locked="0"/>
    </xf>
    <xf numFmtId="0" fontId="7" fillId="0" borderId="47" xfId="47" applyFont="1" applyFill="1" applyBorder="1" applyAlignment="1" applyProtection="1">
      <alignment vertical="center"/>
      <protection locked="0"/>
    </xf>
    <xf numFmtId="0" fontId="5" fillId="0" borderId="22" xfId="47" applyFont="1" applyBorder="1" applyAlignment="1">
      <alignment horizontal="center" vertical="center"/>
      <protection/>
    </xf>
    <xf numFmtId="0" fontId="5" fillId="0" borderId="21" xfId="47" applyFont="1" applyBorder="1" applyAlignment="1">
      <alignment horizontal="center" vertical="center"/>
      <protection/>
    </xf>
    <xf numFmtId="0" fontId="5" fillId="0" borderId="62" xfId="47" applyFont="1" applyBorder="1" applyAlignment="1">
      <alignment horizontal="center" vertical="center"/>
      <protection/>
    </xf>
    <xf numFmtId="0" fontId="5" fillId="0" borderId="73" xfId="47" applyFont="1" applyBorder="1" applyAlignment="1" applyProtection="1">
      <alignment horizontal="center" vertical="center" wrapText="1"/>
      <protection locked="0"/>
    </xf>
    <xf numFmtId="0" fontId="5" fillId="0" borderId="62" xfId="47" applyFont="1" applyBorder="1" applyAlignment="1" applyProtection="1">
      <alignment horizontal="center" vertical="center" wrapText="1"/>
      <protection locked="0"/>
    </xf>
    <xf numFmtId="0" fontId="5" fillId="0" borderId="30" xfId="47" applyFont="1" applyBorder="1" applyAlignment="1" applyProtection="1">
      <alignment horizontal="center" vertical="center" wrapText="1"/>
      <protection locked="0"/>
    </xf>
    <xf numFmtId="0" fontId="5" fillId="0" borderId="74" xfId="47" applyFont="1" applyBorder="1" applyAlignment="1" applyProtection="1">
      <alignment horizontal="center" vertical="center" wrapText="1"/>
      <protection locked="0"/>
    </xf>
    <xf numFmtId="0" fontId="5" fillId="0" borderId="31" xfId="47" applyFont="1" applyBorder="1" applyAlignment="1" applyProtection="1">
      <alignment horizontal="center" vertical="center" wrapText="1"/>
      <protection locked="0"/>
    </xf>
    <xf numFmtId="0" fontId="5" fillId="0" borderId="22" xfId="47" applyFont="1" applyBorder="1" applyAlignment="1" applyProtection="1">
      <alignment horizontal="center" vertical="center" wrapText="1"/>
      <protection locked="0"/>
    </xf>
    <xf numFmtId="0" fontId="5" fillId="0" borderId="19" xfId="47" applyFont="1" applyBorder="1" applyAlignment="1" applyProtection="1">
      <alignment horizontal="center" vertical="center" wrapText="1"/>
      <protection locked="0"/>
    </xf>
    <xf numFmtId="0" fontId="5" fillId="0" borderId="42" xfId="47" applyFont="1" applyBorder="1" applyAlignment="1" applyProtection="1">
      <alignment horizontal="center" vertical="center" wrapText="1"/>
      <protection locked="0"/>
    </xf>
    <xf numFmtId="0" fontId="5" fillId="0" borderId="25" xfId="47" applyFont="1" applyBorder="1" applyAlignment="1" applyProtection="1">
      <alignment horizontal="center" vertical="center" wrapText="1"/>
      <protection locked="0"/>
    </xf>
    <xf numFmtId="0" fontId="5" fillId="0" borderId="15" xfId="47" applyFont="1" applyBorder="1" applyAlignment="1">
      <alignment horizontal="center" vertical="center"/>
      <protection/>
    </xf>
    <xf numFmtId="0" fontId="5" fillId="0" borderId="73" xfId="47" applyFont="1" applyBorder="1" applyAlignment="1" applyProtection="1">
      <alignment horizontal="center" vertical="center" wrapText="1"/>
      <protection locked="0"/>
    </xf>
    <xf numFmtId="0" fontId="5" fillId="0" borderId="74" xfId="47" applyFont="1" applyBorder="1" applyAlignment="1" applyProtection="1">
      <alignment horizontal="center" vertical="center" wrapText="1"/>
      <protection locked="0"/>
    </xf>
    <xf numFmtId="0" fontId="5" fillId="0" borderId="25" xfId="47" applyFont="1" applyBorder="1" applyAlignment="1" applyProtection="1">
      <alignment horizontal="center" vertical="center" wrapText="1"/>
      <protection locked="0"/>
    </xf>
    <xf numFmtId="0" fontId="11" fillId="0" borderId="19" xfId="0" applyFont="1" applyBorder="1" applyAlignment="1">
      <alignment horizontal="center" vertical="center"/>
    </xf>
    <xf numFmtId="0" fontId="11" fillId="0" borderId="75"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76" xfId="0" applyFont="1" applyFill="1" applyBorder="1" applyAlignment="1">
      <alignment horizontal="center" vertical="center" wrapText="1" shrinkToFit="1"/>
    </xf>
    <xf numFmtId="0" fontId="11" fillId="0" borderId="0" xfId="0" applyFont="1" applyAlignment="1">
      <alignment horizontal="left" vertical="center" wrapText="1"/>
    </xf>
    <xf numFmtId="0" fontId="11" fillId="0" borderId="0" xfId="50" applyFont="1" applyAlignment="1">
      <alignment vertical="center"/>
      <protection/>
    </xf>
    <xf numFmtId="0" fontId="5" fillId="0" borderId="0" xfId="50" applyFont="1" applyAlignment="1">
      <alignment vertical="center"/>
      <protection/>
    </xf>
    <xf numFmtId="0" fontId="5" fillId="0" borderId="0" xfId="50" applyFont="1" applyAlignment="1" applyProtection="1">
      <alignment vertical="center"/>
      <protection locked="0"/>
    </xf>
    <xf numFmtId="0" fontId="11" fillId="0" borderId="68" xfId="0" applyFont="1" applyBorder="1" applyAlignment="1">
      <alignment horizontal="center" vertical="center"/>
    </xf>
    <xf numFmtId="0" fontId="11" fillId="0" borderId="15" xfId="0" applyFont="1" applyFill="1" applyBorder="1" applyAlignment="1">
      <alignment horizontal="center" vertical="center" wrapText="1" shrinkToFit="1"/>
    </xf>
    <xf numFmtId="0" fontId="7" fillId="0" borderId="0" xfId="50" applyFont="1" applyAlignment="1">
      <alignment vertical="center"/>
      <protection/>
    </xf>
    <xf numFmtId="0" fontId="22" fillId="0" borderId="0" xfId="0" applyFont="1" applyAlignment="1">
      <alignment vertical="center"/>
    </xf>
    <xf numFmtId="0" fontId="11" fillId="0" borderId="22" xfId="0" applyFont="1" applyBorder="1" applyAlignment="1">
      <alignment horizontal="center" vertical="center"/>
    </xf>
    <xf numFmtId="0" fontId="11" fillId="0" borderId="19"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77" xfId="0" applyFont="1" applyFill="1" applyBorder="1" applyAlignment="1">
      <alignment horizontal="center" vertical="center" wrapText="1" shrinkToFit="1"/>
    </xf>
    <xf numFmtId="0" fontId="11" fillId="0" borderId="35" xfId="0" applyFont="1" applyFill="1" applyBorder="1" applyAlignment="1">
      <alignment horizontal="center" vertical="center"/>
    </xf>
    <xf numFmtId="0" fontId="11" fillId="0" borderId="41" xfId="0" applyFont="1" applyFill="1" applyBorder="1" applyAlignment="1">
      <alignment vertical="center"/>
    </xf>
    <xf numFmtId="0" fontId="11" fillId="0" borderId="78" xfId="0" applyFont="1" applyFill="1" applyBorder="1" applyAlignment="1">
      <alignment vertical="center"/>
    </xf>
    <xf numFmtId="0" fontId="11" fillId="0" borderId="79" xfId="0" applyFont="1" applyFill="1" applyBorder="1" applyAlignment="1">
      <alignment horizontal="center" vertical="center"/>
    </xf>
    <xf numFmtId="0" fontId="11" fillId="0" borderId="44" xfId="0" applyFont="1" applyFill="1" applyBorder="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7" fillId="0" borderId="0" xfId="50" applyFont="1" applyFill="1" applyAlignment="1">
      <alignment vertical="center"/>
      <protection/>
    </xf>
    <xf numFmtId="0" fontId="20" fillId="0" borderId="0" xfId="0" applyFont="1" applyFill="1" applyBorder="1" applyAlignment="1">
      <alignment horizontal="left" vertical="center"/>
    </xf>
    <xf numFmtId="0" fontId="0" fillId="0" borderId="0" xfId="0" applyFont="1" applyFill="1" applyBorder="1" applyAlignment="1">
      <alignment vertical="center"/>
    </xf>
    <xf numFmtId="0" fontId="5" fillId="0" borderId="35" xfId="0" applyFont="1" applyFill="1" applyBorder="1" applyAlignment="1">
      <alignment horizontal="center" vertical="center"/>
    </xf>
    <xf numFmtId="0" fontId="5" fillId="0" borderId="41" xfId="0" applyFont="1" applyFill="1" applyBorder="1" applyAlignment="1">
      <alignment vertical="center"/>
    </xf>
    <xf numFmtId="3" fontId="0" fillId="0" borderId="0" xfId="0" applyNumberFormat="1" applyAlignment="1">
      <alignment horizontal="right" vertical="center"/>
    </xf>
    <xf numFmtId="3" fontId="0" fillId="0" borderId="0" xfId="0" applyNumberFormat="1" applyFont="1" applyFill="1" applyBorder="1" applyAlignment="1">
      <alignment horizontal="right" vertical="center"/>
    </xf>
    <xf numFmtId="3" fontId="5" fillId="0" borderId="80" xfId="50" applyNumberFormat="1" applyFont="1" applyBorder="1" applyAlignment="1" applyProtection="1">
      <alignment horizontal="right" vertical="center"/>
      <protection locked="0"/>
    </xf>
    <xf numFmtId="3" fontId="5" fillId="0" borderId="24" xfId="50" applyNumberFormat="1" applyFont="1" applyBorder="1" applyAlignment="1" applyProtection="1">
      <alignment horizontal="right" vertical="center"/>
      <protection locked="0"/>
    </xf>
    <xf numFmtId="3" fontId="5" fillId="0" borderId="68" xfId="50" applyNumberFormat="1" applyFont="1" applyBorder="1" applyAlignment="1" applyProtection="1">
      <alignment horizontal="right" vertical="center"/>
      <protection locked="0"/>
    </xf>
    <xf numFmtId="3" fontId="5" fillId="0" borderId="25" xfId="50" applyNumberFormat="1" applyFont="1" applyBorder="1" applyAlignment="1" applyProtection="1">
      <alignment horizontal="right" vertical="center"/>
      <protection locked="0"/>
    </xf>
    <xf numFmtId="3" fontId="5" fillId="0" borderId="81" xfId="50" applyNumberFormat="1" applyFont="1" applyBorder="1" applyAlignment="1" applyProtection="1">
      <alignment horizontal="right" vertical="center"/>
      <protection locked="0"/>
    </xf>
    <xf numFmtId="3" fontId="5" fillId="0" borderId="27" xfId="50" applyNumberFormat="1" applyFont="1" applyBorder="1" applyAlignment="1" applyProtection="1">
      <alignment horizontal="right" vertical="center"/>
      <protection locked="0"/>
    </xf>
    <xf numFmtId="0" fontId="5" fillId="25" borderId="82" xfId="47" applyFont="1" applyFill="1" applyBorder="1" applyAlignment="1">
      <alignment horizontal="center" vertical="center" wrapText="1"/>
      <protection/>
    </xf>
    <xf numFmtId="0" fontId="5" fillId="8" borderId="83" xfId="47" applyFont="1" applyFill="1" applyBorder="1" applyAlignment="1">
      <alignment horizontal="center" vertical="center"/>
      <protection/>
    </xf>
    <xf numFmtId="0" fontId="5" fillId="0" borderId="84" xfId="47" applyFont="1" applyBorder="1" applyAlignment="1">
      <alignment horizontal="center" vertical="center"/>
      <protection/>
    </xf>
    <xf numFmtId="0" fontId="5" fillId="0" borderId="85" xfId="47" applyFont="1" applyBorder="1" applyAlignment="1">
      <alignment horizontal="center" vertical="center"/>
      <protection/>
    </xf>
    <xf numFmtId="0" fontId="5" fillId="0" borderId="86" xfId="47" applyFont="1" applyBorder="1" applyAlignment="1">
      <alignment horizontal="center" vertical="center"/>
      <protection/>
    </xf>
    <xf numFmtId="0" fontId="7" fillId="0" borderId="0" xfId="48" applyFont="1" applyBorder="1" applyAlignment="1">
      <alignment vertical="center"/>
      <protection/>
    </xf>
    <xf numFmtId="0" fontId="5" fillId="0" borderId="10" xfId="48" applyFont="1" applyBorder="1" applyAlignment="1">
      <alignment vertical="center" wrapText="1"/>
      <protection/>
    </xf>
    <xf numFmtId="49" fontId="5" fillId="0" borderId="19" xfId="48" applyNumberFormat="1" applyFont="1" applyBorder="1" applyAlignment="1">
      <alignment horizontal="center" vertical="center"/>
      <protection/>
    </xf>
    <xf numFmtId="0" fontId="5" fillId="0" borderId="22" xfId="48" applyFont="1" applyBorder="1" applyAlignment="1">
      <alignment horizontal="center" vertical="center" wrapText="1"/>
      <protection/>
    </xf>
    <xf numFmtId="0" fontId="7" fillId="0" borderId="10" xfId="48" applyFont="1" applyBorder="1" applyAlignment="1">
      <alignment vertical="center" wrapText="1"/>
      <protection/>
    </xf>
    <xf numFmtId="3" fontId="5" fillId="0" borderId="0" xfId="48" applyNumberFormat="1" applyFont="1" applyBorder="1" applyAlignment="1">
      <alignment vertical="center"/>
      <protection/>
    </xf>
    <xf numFmtId="0" fontId="5" fillId="0" borderId="0" xfId="48" applyFont="1" applyBorder="1" applyAlignment="1">
      <alignment vertical="center" wrapText="1"/>
      <protection/>
    </xf>
    <xf numFmtId="0" fontId="5" fillId="0" borderId="0" xfId="48" applyFont="1" applyBorder="1" applyAlignment="1">
      <alignment horizontal="center" vertical="center"/>
      <protection/>
    </xf>
    <xf numFmtId="0" fontId="5" fillId="0" borderId="12" xfId="48" applyFont="1" applyBorder="1" applyAlignment="1">
      <alignment horizontal="center" vertical="center"/>
      <protection/>
    </xf>
    <xf numFmtId="49" fontId="5" fillId="0" borderId="13" xfId="48" applyNumberFormat="1" applyFont="1" applyBorder="1" applyAlignment="1">
      <alignment horizontal="center" vertical="center"/>
      <protection/>
    </xf>
    <xf numFmtId="0" fontId="5" fillId="0" borderId="12" xfId="47" applyFont="1" applyBorder="1" applyAlignment="1" applyProtection="1">
      <alignment vertical="center"/>
      <protection/>
    </xf>
    <xf numFmtId="0" fontId="5" fillId="0" borderId="22" xfId="47" applyFont="1" applyBorder="1" applyAlignment="1" applyProtection="1">
      <alignment vertical="center"/>
      <protection/>
    </xf>
    <xf numFmtId="0" fontId="5" fillId="0" borderId="17" xfId="47" applyFont="1" applyBorder="1" applyAlignment="1" applyProtection="1">
      <alignment vertical="center"/>
      <protection/>
    </xf>
    <xf numFmtId="0" fontId="5" fillId="0" borderId="43" xfId="47" applyFont="1" applyBorder="1" applyAlignment="1" applyProtection="1">
      <alignment vertical="center"/>
      <protection/>
    </xf>
    <xf numFmtId="0" fontId="5" fillId="0" borderId="0" xfId="47" applyFont="1" applyAlignment="1" applyProtection="1">
      <alignment vertical="center"/>
      <protection/>
    </xf>
    <xf numFmtId="0" fontId="11" fillId="0" borderId="0" xfId="47" applyFont="1" applyAlignment="1" applyProtection="1">
      <alignment horizontal="right" vertical="top" wrapText="1"/>
      <protection/>
    </xf>
    <xf numFmtId="0" fontId="11" fillId="0" borderId="0" xfId="47" applyFont="1" applyAlignment="1" applyProtection="1">
      <alignment vertical="top" wrapText="1"/>
      <protection/>
    </xf>
    <xf numFmtId="3" fontId="5" fillId="0" borderId="28" xfId="47" applyNumberFormat="1" applyFont="1" applyFill="1" applyBorder="1" applyAlignment="1" applyProtection="1">
      <alignment vertical="center"/>
      <protection locked="0"/>
    </xf>
    <xf numFmtId="3" fontId="5" fillId="0" borderId="29" xfId="47" applyNumberFormat="1" applyFont="1" applyFill="1" applyBorder="1" applyAlignment="1" applyProtection="1">
      <alignment vertical="center"/>
      <protection locked="0"/>
    </xf>
    <xf numFmtId="3" fontId="5" fillId="0" borderId="25" xfId="47" applyNumberFormat="1" applyFont="1" applyFill="1" applyBorder="1" applyAlignment="1" applyProtection="1">
      <alignment vertical="center"/>
      <protection locked="0"/>
    </xf>
    <xf numFmtId="3" fontId="5" fillId="0" borderId="28" xfId="47" applyNumberFormat="1" applyFont="1" applyFill="1" applyBorder="1" applyAlignment="1" applyProtection="1">
      <alignment vertical="center"/>
      <protection hidden="1"/>
    </xf>
    <xf numFmtId="3" fontId="5" fillId="0" borderId="27" xfId="47" applyNumberFormat="1" applyFont="1" applyFill="1" applyBorder="1" applyAlignment="1" applyProtection="1">
      <alignment vertical="center"/>
      <protection locked="0"/>
    </xf>
    <xf numFmtId="0" fontId="6" fillId="0" borderId="0" xfId="47" applyFont="1" applyAlignment="1" applyProtection="1">
      <alignment vertical="center"/>
      <protection/>
    </xf>
    <xf numFmtId="4" fontId="5" fillId="0" borderId="0" xfId="47" applyNumberFormat="1" applyFont="1" applyAlignment="1" applyProtection="1">
      <alignment vertical="center"/>
      <protection/>
    </xf>
    <xf numFmtId="4" fontId="11" fillId="0" borderId="0" xfId="47" applyNumberFormat="1" applyFont="1" applyBorder="1" applyAlignment="1" applyProtection="1">
      <alignment horizontal="right" vertical="center" wrapText="1"/>
      <protection/>
    </xf>
    <xf numFmtId="0" fontId="5" fillId="0" borderId="17" xfId="47" applyFont="1" applyBorder="1" applyAlignment="1" applyProtection="1">
      <alignment horizontal="center" vertical="center"/>
      <protection/>
    </xf>
    <xf numFmtId="0" fontId="5" fillId="0" borderId="87" xfId="47" applyFont="1" applyBorder="1" applyAlignment="1" applyProtection="1">
      <alignment horizontal="center" vertical="center"/>
      <protection/>
    </xf>
    <xf numFmtId="0" fontId="5" fillId="0" borderId="46" xfId="47" applyFont="1" applyBorder="1" applyAlignment="1" applyProtection="1">
      <alignment horizontal="center" vertical="center"/>
      <protection/>
    </xf>
    <xf numFmtId="4" fontId="5" fillId="0" borderId="18" xfId="47" applyNumberFormat="1" applyFont="1" applyBorder="1" applyAlignment="1" applyProtection="1">
      <alignment horizontal="center" vertical="center"/>
      <protection/>
    </xf>
    <xf numFmtId="4" fontId="5" fillId="0" borderId="28" xfId="47" applyNumberFormat="1" applyFont="1" applyBorder="1" applyAlignment="1" applyProtection="1">
      <alignment horizontal="center" vertical="center"/>
      <protection/>
    </xf>
    <xf numFmtId="0" fontId="5" fillId="0" borderId="0" xfId="47" applyFont="1" applyAlignment="1" applyProtection="1">
      <alignment horizontal="center" vertical="center"/>
      <protection/>
    </xf>
    <xf numFmtId="0" fontId="5" fillId="0" borderId="20" xfId="47" applyFont="1" applyBorder="1" applyAlignment="1" applyProtection="1">
      <alignment vertical="center"/>
      <protection/>
    </xf>
    <xf numFmtId="0" fontId="5" fillId="0" borderId="19" xfId="47" applyFont="1" applyBorder="1" applyAlignment="1" applyProtection="1">
      <alignment vertical="center"/>
      <protection/>
    </xf>
    <xf numFmtId="0" fontId="11" fillId="0" borderId="0" xfId="47" applyFont="1" applyBorder="1" applyAlignment="1" applyProtection="1">
      <alignment vertical="center" wrapText="1"/>
      <protection/>
    </xf>
    <xf numFmtId="0" fontId="11" fillId="0" borderId="0" xfId="47" applyFont="1" applyBorder="1" applyAlignment="1" applyProtection="1">
      <alignment horizontal="right" vertical="center" wrapText="1"/>
      <protection/>
    </xf>
    <xf numFmtId="0" fontId="5" fillId="0" borderId="26" xfId="47" applyFont="1" applyBorder="1" applyAlignment="1" applyProtection="1">
      <alignment vertical="center"/>
      <protection/>
    </xf>
    <xf numFmtId="0" fontId="5" fillId="0" borderId="88" xfId="47" applyFont="1" applyBorder="1" applyAlignment="1" applyProtection="1">
      <alignment vertical="center"/>
      <protection/>
    </xf>
    <xf numFmtId="0" fontId="5" fillId="0" borderId="87" xfId="47" applyFont="1" applyBorder="1" applyAlignment="1" applyProtection="1">
      <alignment vertical="center"/>
      <protection/>
    </xf>
    <xf numFmtId="3" fontId="5" fillId="0" borderId="18" xfId="47" applyNumberFormat="1" applyFont="1" applyBorder="1" applyAlignment="1" applyProtection="1">
      <alignment horizontal="right" vertical="center" wrapText="1"/>
      <protection/>
    </xf>
    <xf numFmtId="0" fontId="5" fillId="0" borderId="89" xfId="47" applyFont="1" applyBorder="1" applyAlignment="1" applyProtection="1">
      <alignment vertical="center"/>
      <protection/>
    </xf>
    <xf numFmtId="0" fontId="5" fillId="0" borderId="0" xfId="47" applyFont="1" applyFill="1" applyBorder="1" applyAlignment="1" applyProtection="1">
      <alignment vertical="center"/>
      <protection/>
    </xf>
    <xf numFmtId="0" fontId="5" fillId="0" borderId="42" xfId="47" applyFont="1" applyBorder="1" applyAlignment="1" applyProtection="1">
      <alignment vertical="center"/>
      <protection/>
    </xf>
    <xf numFmtId="0" fontId="5" fillId="0" borderId="90" xfId="47" applyFont="1" applyBorder="1" applyAlignment="1" applyProtection="1">
      <alignment vertical="center"/>
      <protection/>
    </xf>
    <xf numFmtId="0" fontId="5" fillId="0" borderId="40" xfId="47" applyFont="1" applyBorder="1" applyAlignment="1" applyProtection="1">
      <alignment vertical="center"/>
      <protection/>
    </xf>
    <xf numFmtId="0" fontId="19" fillId="0" borderId="0" xfId="47" applyFont="1" applyAlignment="1" applyProtection="1">
      <alignment vertical="center"/>
      <protection/>
    </xf>
    <xf numFmtId="4" fontId="28" fillId="0" borderId="0" xfId="47" applyNumberFormat="1" applyFont="1" applyAlignment="1" applyProtection="1">
      <alignment vertical="center"/>
      <protection/>
    </xf>
    <xf numFmtId="4" fontId="5" fillId="0" borderId="0" xfId="47" applyNumberFormat="1" applyFont="1" applyAlignment="1" applyProtection="1">
      <alignment horizontal="right"/>
      <protection/>
    </xf>
    <xf numFmtId="0" fontId="5" fillId="0" borderId="23" xfId="47" applyFont="1" applyBorder="1" applyAlignment="1" applyProtection="1">
      <alignment vertical="center"/>
      <protection/>
    </xf>
    <xf numFmtId="0" fontId="5" fillId="0" borderId="10" xfId="47" applyFont="1" applyBorder="1" applyAlignment="1" applyProtection="1">
      <alignment vertical="center"/>
      <protection/>
    </xf>
    <xf numFmtId="0" fontId="5" fillId="0" borderId="10" xfId="47" applyFont="1" applyBorder="1" applyAlignment="1" applyProtection="1">
      <alignment vertical="center"/>
      <protection/>
    </xf>
    <xf numFmtId="0" fontId="7" fillId="0" borderId="10" xfId="47" applyFont="1" applyBorder="1" applyProtection="1">
      <alignment/>
      <protection/>
    </xf>
    <xf numFmtId="3" fontId="7" fillId="0" borderId="41" xfId="47" applyNumberFormat="1" applyFont="1" applyBorder="1" applyAlignment="1" applyProtection="1">
      <alignment horizontal="right" vertical="center"/>
      <protection/>
    </xf>
    <xf numFmtId="0" fontId="5" fillId="0" borderId="91" xfId="47" applyFont="1" applyBorder="1" applyAlignment="1" applyProtection="1">
      <alignment vertical="center"/>
      <protection/>
    </xf>
    <xf numFmtId="0" fontId="5" fillId="0" borderId="92" xfId="47" applyFont="1" applyBorder="1" applyAlignment="1" applyProtection="1">
      <alignment vertical="center"/>
      <protection/>
    </xf>
    <xf numFmtId="0" fontId="7" fillId="0" borderId="0" xfId="47" applyFont="1" applyProtection="1">
      <alignment/>
      <protection/>
    </xf>
    <xf numFmtId="0" fontId="7" fillId="0" borderId="14" xfId="47" applyFont="1" applyBorder="1" applyAlignment="1" applyProtection="1">
      <alignment horizontal="justify" vertical="top" wrapText="1"/>
      <protection/>
    </xf>
    <xf numFmtId="3" fontId="7" fillId="0" borderId="39" xfId="47" applyNumberFormat="1" applyFont="1" applyBorder="1" applyAlignment="1" applyProtection="1">
      <alignment horizontal="right" vertical="top" wrapText="1"/>
      <protection/>
    </xf>
    <xf numFmtId="0" fontId="5" fillId="0" borderId="14" xfId="47" applyFont="1" applyBorder="1" applyAlignment="1" applyProtection="1">
      <alignment horizontal="justify" vertical="top" wrapText="1"/>
      <protection/>
    </xf>
    <xf numFmtId="0" fontId="5" fillId="0" borderId="10" xfId="47" applyFont="1" applyBorder="1" applyAlignment="1" applyProtection="1">
      <alignment horizontal="justify" vertical="top" wrapText="1"/>
      <protection/>
    </xf>
    <xf numFmtId="0" fontId="7" fillId="0" borderId="10" xfId="47" applyFont="1" applyBorder="1" applyAlignment="1" applyProtection="1">
      <alignment horizontal="justify" vertical="top" wrapText="1"/>
      <protection/>
    </xf>
    <xf numFmtId="0" fontId="7" fillId="0" borderId="91" xfId="47" applyFont="1" applyBorder="1" applyAlignment="1" applyProtection="1">
      <alignment horizontal="justify" vertical="top" wrapText="1"/>
      <protection/>
    </xf>
    <xf numFmtId="3" fontId="7" fillId="0" borderId="44" xfId="47" applyNumberFormat="1" applyFont="1" applyBorder="1" applyAlignment="1" applyProtection="1">
      <alignment horizontal="right" vertical="top" wrapText="1"/>
      <protection/>
    </xf>
    <xf numFmtId="0" fontId="5" fillId="0" borderId="0" xfId="47" applyFont="1" applyAlignment="1" applyProtection="1">
      <alignment vertical="center"/>
      <protection/>
    </xf>
    <xf numFmtId="0" fontId="5" fillId="0" borderId="0" xfId="47" applyFont="1" applyFill="1" applyAlignment="1" applyProtection="1">
      <alignment horizontal="left" vertical="center"/>
      <protection/>
    </xf>
    <xf numFmtId="0" fontId="5" fillId="0" borderId="0" xfId="47" applyFont="1" applyFill="1" applyAlignment="1" applyProtection="1">
      <alignment vertical="center"/>
      <protection/>
    </xf>
    <xf numFmtId="0" fontId="5" fillId="0" borderId="0" xfId="47" applyFont="1" applyBorder="1" applyAlignment="1" applyProtection="1">
      <alignment vertical="center"/>
      <protection/>
    </xf>
    <xf numFmtId="0" fontId="0" fillId="0" borderId="0" xfId="0" applyAlignment="1" applyProtection="1">
      <alignment vertical="center"/>
      <protection/>
    </xf>
    <xf numFmtId="0" fontId="21" fillId="0" borderId="0" xfId="47" applyFont="1" applyAlignment="1" applyProtection="1">
      <alignment vertical="center"/>
      <protection/>
    </xf>
    <xf numFmtId="0" fontId="11" fillId="0" borderId="0" xfId="0" applyFont="1" applyAlignment="1" applyProtection="1">
      <alignment horizontal="right" vertical="center"/>
      <protection/>
    </xf>
    <xf numFmtId="0" fontId="5" fillId="0" borderId="0" xfId="47" applyFont="1" applyBorder="1" applyAlignment="1" applyProtection="1">
      <alignment horizontal="center" vertical="center"/>
      <protection/>
    </xf>
    <xf numFmtId="0" fontId="5" fillId="0" borderId="15" xfId="47" applyFont="1" applyFill="1" applyBorder="1" applyAlignment="1" applyProtection="1">
      <alignment horizontal="center" vertical="center" wrapText="1"/>
      <protection/>
    </xf>
    <xf numFmtId="0" fontId="5" fillId="0" borderId="75" xfId="47" applyFont="1" applyFill="1" applyBorder="1" applyAlignment="1" applyProtection="1">
      <alignment horizontal="center" vertical="center" wrapText="1"/>
      <protection/>
    </xf>
    <xf numFmtId="0" fontId="5" fillId="0" borderId="11" xfId="47" applyFont="1" applyFill="1" applyBorder="1" applyAlignment="1" applyProtection="1">
      <alignment horizontal="center" vertical="center" wrapText="1"/>
      <protection/>
    </xf>
    <xf numFmtId="0" fontId="5" fillId="0" borderId="76" xfId="47"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5" fillId="0" borderId="40" xfId="47" applyFont="1" applyBorder="1" applyAlignment="1" applyProtection="1">
      <alignment horizontal="center" vertical="center" wrapText="1"/>
      <protection/>
    </xf>
    <xf numFmtId="0" fontId="5" fillId="0" borderId="42" xfId="47" applyFont="1" applyBorder="1" applyAlignment="1" applyProtection="1">
      <alignment horizontal="center" vertical="center" wrapText="1"/>
      <protection/>
    </xf>
    <xf numFmtId="0" fontId="5" fillId="0" borderId="19" xfId="47" applyFont="1" applyBorder="1" applyAlignment="1" applyProtection="1">
      <alignment horizontal="left" vertical="center" wrapText="1"/>
      <protection/>
    </xf>
    <xf numFmtId="0" fontId="5" fillId="0" borderId="45" xfId="47" applyFont="1" applyBorder="1" applyAlignment="1" applyProtection="1">
      <alignment horizontal="center" vertical="center" wrapText="1"/>
      <protection/>
    </xf>
    <xf numFmtId="0" fontId="20" fillId="0" borderId="0" xfId="0" applyFont="1" applyAlignment="1" applyProtection="1">
      <alignment vertical="center"/>
      <protection/>
    </xf>
    <xf numFmtId="0" fontId="11" fillId="0" borderId="0" xfId="47" applyFont="1" applyAlignment="1" applyProtection="1">
      <alignment horizontal="left" vertical="center"/>
      <protection/>
    </xf>
    <xf numFmtId="0" fontId="11" fillId="0" borderId="0" xfId="47" applyFont="1" applyAlignment="1" applyProtection="1">
      <alignment horizontal="right" vertical="center"/>
      <protection/>
    </xf>
    <xf numFmtId="0" fontId="5" fillId="0" borderId="22" xfId="47" applyFont="1" applyFill="1" applyBorder="1" applyAlignment="1" applyProtection="1">
      <alignment vertical="center" wrapText="1"/>
      <protection/>
    </xf>
    <xf numFmtId="0" fontId="5" fillId="0" borderId="19" xfId="47" applyFont="1" applyFill="1" applyBorder="1" applyAlignment="1" applyProtection="1">
      <alignment vertical="center" wrapText="1"/>
      <protection/>
    </xf>
    <xf numFmtId="0" fontId="5" fillId="0" borderId="25" xfId="47" applyFont="1" applyFill="1" applyBorder="1" applyAlignment="1" applyProtection="1">
      <alignment vertical="center" wrapText="1"/>
      <protection/>
    </xf>
    <xf numFmtId="0" fontId="5" fillId="0" borderId="68" xfId="47" applyFont="1" applyFill="1" applyBorder="1" applyAlignment="1" applyProtection="1">
      <alignment vertical="center" wrapText="1"/>
      <protection/>
    </xf>
    <xf numFmtId="0" fontId="5" fillId="0" borderId="11" xfId="47" applyFont="1" applyBorder="1" applyAlignment="1" applyProtection="1">
      <alignment horizontal="center" vertical="center"/>
      <protection/>
    </xf>
    <xf numFmtId="0" fontId="5" fillId="0" borderId="14" xfId="47" applyFont="1" applyBorder="1" applyAlignment="1" applyProtection="1">
      <alignment horizontal="center" vertical="center" wrapText="1"/>
      <protection/>
    </xf>
    <xf numFmtId="0" fontId="5" fillId="0" borderId="10" xfId="47" applyFont="1" applyBorder="1" applyAlignment="1" applyProtection="1">
      <alignment horizontal="center" vertical="center" wrapText="1"/>
      <protection/>
    </xf>
    <xf numFmtId="0" fontId="5" fillId="0" borderId="42" xfId="47" applyFont="1" applyFill="1" applyBorder="1" applyAlignment="1" applyProtection="1">
      <alignment horizontal="left" vertical="center"/>
      <protection/>
    </xf>
    <xf numFmtId="0" fontId="5" fillId="0" borderId="57" xfId="47" applyFont="1" applyBorder="1" applyAlignment="1" applyProtection="1">
      <alignment horizontal="center" vertical="center" wrapText="1"/>
      <protection/>
    </xf>
    <xf numFmtId="0" fontId="7" fillId="0" borderId="93" xfId="47" applyFont="1" applyBorder="1" applyAlignment="1" applyProtection="1">
      <alignment horizontal="center" vertical="center" wrapText="1"/>
      <protection/>
    </xf>
    <xf numFmtId="0" fontId="11" fillId="0" borderId="0" xfId="0" applyFont="1" applyAlignment="1" applyProtection="1">
      <alignment vertical="center"/>
      <protection/>
    </xf>
    <xf numFmtId="0" fontId="5" fillId="8" borderId="27" xfId="47" applyFont="1" applyFill="1" applyBorder="1" applyAlignment="1" applyProtection="1">
      <alignment horizontal="center" vertical="center" wrapText="1"/>
      <protection/>
    </xf>
    <xf numFmtId="0" fontId="6" fillId="0" borderId="0" xfId="47" applyFont="1" applyAlignment="1" applyProtection="1">
      <alignment horizontal="left" vertical="center"/>
      <protection/>
    </xf>
    <xf numFmtId="0" fontId="0" fillId="0" borderId="0" xfId="0" applyAlignment="1" applyProtection="1">
      <alignment/>
      <protection/>
    </xf>
    <xf numFmtId="0" fontId="5" fillId="0" borderId="0" xfId="47" applyFont="1" applyAlignment="1" applyProtection="1">
      <alignment horizontal="right" vertical="center"/>
      <protection/>
    </xf>
    <xf numFmtId="0" fontId="5" fillId="0" borderId="13" xfId="47" applyFont="1" applyFill="1" applyBorder="1" applyAlignment="1" applyProtection="1">
      <alignment vertical="center" wrapText="1"/>
      <protection/>
    </xf>
    <xf numFmtId="0" fontId="5" fillId="0" borderId="29" xfId="47" applyFont="1" applyBorder="1" applyAlignment="1" applyProtection="1">
      <alignment vertical="center" wrapText="1"/>
      <protection/>
    </xf>
    <xf numFmtId="0" fontId="5" fillId="0" borderId="31" xfId="47" applyFont="1" applyBorder="1" applyAlignment="1" applyProtection="1">
      <alignment horizontal="center" vertical="center" wrapText="1"/>
      <protection/>
    </xf>
    <xf numFmtId="0" fontId="7" fillId="8" borderId="94" xfId="47" applyFont="1" applyFill="1" applyBorder="1" applyAlignment="1" applyProtection="1">
      <alignment vertical="center" wrapText="1"/>
      <protection/>
    </xf>
    <xf numFmtId="3" fontId="7" fillId="8" borderId="13" xfId="47" applyNumberFormat="1" applyFont="1" applyFill="1" applyBorder="1" applyAlignment="1" applyProtection="1">
      <alignment vertical="center" wrapText="1"/>
      <protection/>
    </xf>
    <xf numFmtId="173" fontId="7" fillId="8" borderId="29" xfId="47" applyNumberFormat="1" applyFont="1" applyFill="1" applyBorder="1" applyAlignment="1" applyProtection="1">
      <alignment horizontal="center" vertical="center"/>
      <protection/>
    </xf>
    <xf numFmtId="3" fontId="5" fillId="0" borderId="22" xfId="47" applyNumberFormat="1" applyFont="1" applyBorder="1" applyAlignment="1" applyProtection="1">
      <alignment horizontal="center" vertical="center"/>
      <protection/>
    </xf>
    <xf numFmtId="3" fontId="9" fillId="0" borderId="35" xfId="47" applyNumberFormat="1" applyFont="1" applyBorder="1" applyAlignment="1" applyProtection="1">
      <alignment vertical="center" wrapText="1"/>
      <protection/>
    </xf>
    <xf numFmtId="173" fontId="5" fillId="25" borderId="19" xfId="47" applyNumberFormat="1" applyFont="1" applyFill="1" applyBorder="1" applyAlignment="1" applyProtection="1">
      <alignment horizontal="center" vertical="center"/>
      <protection/>
    </xf>
    <xf numFmtId="3" fontId="5" fillId="0" borderId="35" xfId="47" applyNumberFormat="1" applyFont="1" applyBorder="1" applyAlignment="1" applyProtection="1">
      <alignment vertical="center"/>
      <protection/>
    </xf>
    <xf numFmtId="3" fontId="5" fillId="0" borderId="35" xfId="47" applyNumberFormat="1" applyFont="1" applyBorder="1" applyAlignment="1" applyProtection="1">
      <alignment vertical="center" wrapText="1"/>
      <protection/>
    </xf>
    <xf numFmtId="3" fontId="7" fillId="8" borderId="35" xfId="47" applyNumberFormat="1" applyFont="1" applyFill="1" applyBorder="1" applyAlignment="1" applyProtection="1">
      <alignment vertical="center" wrapText="1"/>
      <protection/>
    </xf>
    <xf numFmtId="3" fontId="7" fillId="8" borderId="20" xfId="47" applyNumberFormat="1" applyFont="1" applyFill="1" applyBorder="1" applyAlignment="1" applyProtection="1">
      <alignment vertical="center" wrapText="1"/>
      <protection/>
    </xf>
    <xf numFmtId="173" fontId="7" fillId="8" borderId="24" xfId="47" applyNumberFormat="1" applyFont="1" applyFill="1" applyBorder="1" applyAlignment="1" applyProtection="1">
      <alignment horizontal="center" vertical="center"/>
      <protection/>
    </xf>
    <xf numFmtId="3" fontId="5" fillId="0" borderId="42" xfId="47" applyNumberFormat="1" applyFont="1" applyBorder="1" applyAlignment="1" applyProtection="1">
      <alignment vertical="center" wrapText="1"/>
      <protection/>
    </xf>
    <xf numFmtId="3" fontId="5" fillId="0" borderId="19" xfId="47" applyNumberFormat="1" applyFont="1" applyBorder="1" applyAlignment="1" applyProtection="1">
      <alignment vertical="center" wrapText="1"/>
      <protection/>
    </xf>
    <xf numFmtId="3" fontId="5" fillId="0" borderId="26" xfId="47" applyNumberFormat="1" applyFont="1" applyBorder="1" applyAlignment="1" applyProtection="1">
      <alignment vertical="center" wrapText="1"/>
      <protection/>
    </xf>
    <xf numFmtId="173" fontId="7" fillId="25" borderId="28" xfId="47" applyNumberFormat="1" applyFont="1" applyFill="1" applyBorder="1" applyAlignment="1" applyProtection="1">
      <alignment horizontal="center" vertical="center"/>
      <protection/>
    </xf>
    <xf numFmtId="0" fontId="5" fillId="0" borderId="0" xfId="47" applyFont="1" applyBorder="1" applyAlignment="1" applyProtection="1">
      <alignment horizontal="left" vertical="center"/>
      <protection/>
    </xf>
    <xf numFmtId="0" fontId="7" fillId="0" borderId="0" xfId="47" applyFont="1" applyBorder="1" applyAlignment="1" applyProtection="1">
      <alignment horizontal="left" vertical="center"/>
      <protection/>
    </xf>
    <xf numFmtId="0" fontId="5" fillId="0" borderId="0" xfId="47" applyFont="1" applyAlignment="1" applyProtection="1">
      <alignment horizontal="left" vertical="center" wrapText="1"/>
      <protection/>
    </xf>
    <xf numFmtId="0" fontId="5" fillId="0" borderId="0" xfId="47" applyFont="1" applyFill="1" applyAlignment="1" applyProtection="1">
      <alignment horizontal="left" vertical="center"/>
      <protection/>
    </xf>
    <xf numFmtId="0" fontId="5" fillId="0" borderId="0" xfId="47" applyFont="1" applyAlignment="1" applyProtection="1">
      <alignment horizontal="left" vertical="center"/>
      <protection/>
    </xf>
    <xf numFmtId="0" fontId="5" fillId="0" borderId="0" xfId="47" applyFont="1" applyAlignment="1" applyProtection="1">
      <alignment horizontal="left" vertical="center"/>
      <protection/>
    </xf>
    <xf numFmtId="0" fontId="19" fillId="0" borderId="0" xfId="47" applyFont="1" applyAlignment="1" applyProtection="1">
      <alignment horizontal="left" vertical="center"/>
      <protection/>
    </xf>
    <xf numFmtId="0" fontId="28" fillId="0" borderId="0" xfId="47" applyFont="1" applyAlignment="1" applyProtection="1">
      <alignment vertical="center"/>
      <protection/>
    </xf>
    <xf numFmtId="3" fontId="5" fillId="0" borderId="19" xfId="47" applyNumberFormat="1" applyFont="1" applyFill="1" applyBorder="1" applyAlignment="1" applyProtection="1">
      <alignment vertical="center"/>
      <protection hidden="1" locked="0"/>
    </xf>
    <xf numFmtId="3" fontId="5" fillId="0" borderId="26" xfId="47" applyNumberFormat="1" applyFont="1" applyFill="1" applyBorder="1" applyAlignment="1" applyProtection="1">
      <alignment vertical="center"/>
      <protection hidden="1" locked="0"/>
    </xf>
    <xf numFmtId="0" fontId="19" fillId="0" borderId="0" xfId="47" applyFont="1" applyAlignment="1" applyProtection="1">
      <alignment vertical="center"/>
      <protection/>
    </xf>
    <xf numFmtId="0" fontId="18" fillId="0" borderId="0" xfId="47" applyFont="1" applyAlignment="1" applyProtection="1">
      <alignment horizontal="right" vertical="center"/>
      <protection/>
    </xf>
    <xf numFmtId="0" fontId="4" fillId="0" borderId="0" xfId="47" applyFont="1" applyBorder="1" applyAlignment="1" applyProtection="1">
      <alignment vertical="center"/>
      <protection/>
    </xf>
    <xf numFmtId="0" fontId="3" fillId="0" borderId="0" xfId="47" applyAlignment="1" applyProtection="1">
      <alignment vertical="center"/>
      <protection/>
    </xf>
    <xf numFmtId="0" fontId="5" fillId="0" borderId="11" xfId="47" applyFont="1" applyBorder="1" applyAlignment="1" applyProtection="1">
      <alignment horizontal="center" vertical="center" wrapText="1"/>
      <protection/>
    </xf>
    <xf numFmtId="0" fontId="5" fillId="0" borderId="76" xfId="47" applyFont="1" applyBorder="1" applyAlignment="1" applyProtection="1">
      <alignment horizontal="center" vertical="center" wrapText="1"/>
      <protection/>
    </xf>
    <xf numFmtId="0" fontId="5" fillId="0" borderId="42" xfId="47" applyFont="1" applyBorder="1" applyAlignment="1" applyProtection="1">
      <alignment vertical="center" wrapText="1"/>
      <protection/>
    </xf>
    <xf numFmtId="0" fontId="3" fillId="0" borderId="0" xfId="47" applyProtection="1">
      <alignment/>
      <protection/>
    </xf>
    <xf numFmtId="0" fontId="5" fillId="8" borderId="19" xfId="47" applyFont="1" applyFill="1" applyBorder="1" applyAlignment="1" applyProtection="1">
      <alignment horizontal="left" vertical="center"/>
      <protection/>
    </xf>
    <xf numFmtId="0" fontId="5" fillId="8" borderId="19" xfId="47" applyFont="1" applyFill="1" applyBorder="1" applyAlignment="1" applyProtection="1">
      <alignment horizontal="left" vertical="center" wrapText="1"/>
      <protection/>
    </xf>
    <xf numFmtId="0" fontId="5" fillId="0" borderId="68" xfId="47" applyFont="1" applyBorder="1" applyAlignment="1" applyProtection="1">
      <alignment horizontal="justify" vertical="center" wrapText="1"/>
      <protection/>
    </xf>
    <xf numFmtId="0" fontId="4" fillId="0" borderId="0" xfId="47" applyFont="1" applyAlignment="1" applyProtection="1">
      <alignment vertical="center"/>
      <protection/>
    </xf>
    <xf numFmtId="0" fontId="5" fillId="0" borderId="0" xfId="47" applyFont="1" applyBorder="1" applyProtection="1">
      <alignment/>
      <protection/>
    </xf>
    <xf numFmtId="0" fontId="5" fillId="0" borderId="0" xfId="47" applyFont="1" applyBorder="1" applyAlignment="1" applyProtection="1">
      <alignment horizontal="justify" vertical="center" wrapText="1"/>
      <protection/>
    </xf>
    <xf numFmtId="0" fontId="27" fillId="0" borderId="0" xfId="0" applyFont="1" applyAlignment="1" applyProtection="1">
      <alignment/>
      <protection/>
    </xf>
    <xf numFmtId="3" fontId="5" fillId="8" borderId="19" xfId="47" applyNumberFormat="1" applyFont="1" applyFill="1" applyBorder="1" applyAlignment="1" applyProtection="1">
      <alignment vertical="center" wrapText="1"/>
      <protection/>
    </xf>
    <xf numFmtId="3" fontId="5" fillId="8" borderId="25" xfId="47" applyNumberFormat="1" applyFont="1" applyFill="1" applyBorder="1" applyAlignment="1" applyProtection="1">
      <alignment vertical="center" wrapText="1"/>
      <protection hidden="1"/>
    </xf>
    <xf numFmtId="3" fontId="5" fillId="0" borderId="25" xfId="47" applyNumberFormat="1" applyFont="1" applyBorder="1" applyAlignment="1" applyProtection="1">
      <alignment vertical="center" wrapText="1"/>
      <protection hidden="1"/>
    </xf>
    <xf numFmtId="3" fontId="5" fillId="8" borderId="19" xfId="47" applyNumberFormat="1" applyFont="1" applyFill="1" applyBorder="1" applyAlignment="1" applyProtection="1">
      <alignment vertical="center" wrapText="1"/>
      <protection locked="0"/>
    </xf>
    <xf numFmtId="3" fontId="5" fillId="8" borderId="11" xfId="47" applyNumberFormat="1" applyFont="1" applyFill="1" applyBorder="1" applyAlignment="1" applyProtection="1">
      <alignment vertical="center"/>
      <protection locked="0"/>
    </xf>
    <xf numFmtId="3" fontId="5" fillId="8" borderId="76" xfId="47" applyNumberFormat="1" applyFont="1" applyFill="1" applyBorder="1" applyAlignment="1" applyProtection="1">
      <alignment vertical="center" wrapText="1"/>
      <protection hidden="1"/>
    </xf>
    <xf numFmtId="0" fontId="5" fillId="0" borderId="0" xfId="47" applyFont="1" applyAlignment="1" applyProtection="1">
      <alignment horizontal="center" vertical="center"/>
      <protection locked="0"/>
    </xf>
    <xf numFmtId="0" fontId="5" fillId="0" borderId="92" xfId="47" applyFont="1" applyBorder="1" applyAlignment="1" applyProtection="1">
      <alignment vertical="center" wrapText="1"/>
      <protection locked="0"/>
    </xf>
    <xf numFmtId="3" fontId="5" fillId="0" borderId="17" xfId="47" applyNumberFormat="1" applyFont="1" applyBorder="1" applyAlignment="1" applyProtection="1">
      <alignment horizontal="right" vertical="center" wrapText="1" indent="1"/>
      <protection locked="0"/>
    </xf>
    <xf numFmtId="3" fontId="5" fillId="0" borderId="18" xfId="47" applyNumberFormat="1" applyFont="1" applyBorder="1" applyAlignment="1" applyProtection="1">
      <alignment horizontal="right" vertical="center" wrapText="1" indent="1"/>
      <protection locked="0"/>
    </xf>
    <xf numFmtId="3" fontId="5" fillId="0" borderId="31" xfId="47" applyNumberFormat="1" applyFont="1" applyBorder="1" applyAlignment="1" applyProtection="1">
      <alignment horizontal="right" vertical="center" wrapText="1" indent="1"/>
      <protection hidden="1"/>
    </xf>
    <xf numFmtId="0" fontId="33" fillId="0" borderId="10" xfId="0" applyFont="1" applyBorder="1" applyAlignment="1">
      <alignment vertical="center"/>
    </xf>
    <xf numFmtId="49" fontId="33" fillId="0" borderId="19" xfId="0" applyNumberFormat="1" applyFont="1" applyBorder="1" applyAlignment="1">
      <alignment horizontal="center" vertical="center"/>
    </xf>
    <xf numFmtId="0" fontId="33" fillId="0" borderId="22" xfId="0" applyFont="1" applyBorder="1" applyAlignment="1">
      <alignment horizontal="center" vertical="center"/>
    </xf>
    <xf numFmtId="0" fontId="34" fillId="0" borderId="10" xfId="0" applyFont="1" applyBorder="1" applyAlignment="1">
      <alignment vertical="center"/>
    </xf>
    <xf numFmtId="0" fontId="34" fillId="0" borderId="22" xfId="0" applyFont="1" applyBorder="1" applyAlignment="1">
      <alignment horizontal="center" vertical="center" wrapText="1"/>
    </xf>
    <xf numFmtId="49" fontId="34" fillId="0" borderId="19" xfId="0" applyNumberFormat="1" applyFont="1" applyBorder="1" applyAlignment="1">
      <alignment horizontal="center" vertical="center"/>
    </xf>
    <xf numFmtId="0" fontId="7" fillId="0" borderId="22" xfId="48" applyFont="1" applyBorder="1" applyAlignment="1">
      <alignment horizontal="center" vertical="center"/>
      <protection/>
    </xf>
    <xf numFmtId="49" fontId="7" fillId="0" borderId="19" xfId="48" applyNumberFormat="1" applyFont="1" applyBorder="1" applyAlignment="1">
      <alignment horizontal="center" vertical="center"/>
      <protection/>
    </xf>
    <xf numFmtId="0" fontId="7" fillId="0" borderId="15" xfId="48" applyFont="1" applyBorder="1" applyAlignment="1">
      <alignment horizontal="center" vertical="center"/>
      <protection/>
    </xf>
    <xf numFmtId="49" fontId="7" fillId="0" borderId="11" xfId="48" applyNumberFormat="1" applyFont="1" applyBorder="1" applyAlignment="1">
      <alignment horizontal="center" vertical="center"/>
      <protection/>
    </xf>
    <xf numFmtId="3" fontId="29" fillId="0" borderId="20" xfId="48" applyNumberFormat="1" applyFont="1" applyBorder="1" applyAlignment="1">
      <alignment horizontal="right" vertical="center"/>
      <protection/>
    </xf>
    <xf numFmtId="3" fontId="29" fillId="0" borderId="24" xfId="48" applyNumberFormat="1" applyFont="1" applyBorder="1" applyAlignment="1">
      <alignment horizontal="right" vertical="center"/>
      <protection/>
    </xf>
    <xf numFmtId="3" fontId="5" fillId="0" borderId="19" xfId="48" applyNumberFormat="1" applyFont="1" applyBorder="1" applyAlignment="1">
      <alignment horizontal="right" vertical="center"/>
      <protection/>
    </xf>
    <xf numFmtId="3" fontId="5" fillId="0" borderId="25" xfId="48" applyNumberFormat="1" applyFont="1" applyBorder="1" applyAlignment="1">
      <alignment horizontal="right" vertical="center"/>
      <protection/>
    </xf>
    <xf numFmtId="3" fontId="29" fillId="0" borderId="19" xfId="48" applyNumberFormat="1" applyFont="1" applyBorder="1" applyAlignment="1">
      <alignment horizontal="right" vertical="center"/>
      <protection/>
    </xf>
    <xf numFmtId="3" fontId="29" fillId="0" borderId="25" xfId="48" applyNumberFormat="1" applyFont="1" applyBorder="1" applyAlignment="1">
      <alignment horizontal="right" vertical="center"/>
      <protection/>
    </xf>
    <xf numFmtId="3" fontId="35" fillId="0" borderId="11" xfId="48" applyNumberFormat="1" applyFont="1" applyBorder="1" applyAlignment="1">
      <alignment horizontal="right" vertical="center"/>
      <protection/>
    </xf>
    <xf numFmtId="3" fontId="35" fillId="0" borderId="76" xfId="48" applyNumberFormat="1" applyFont="1" applyBorder="1" applyAlignment="1">
      <alignment horizontal="right" vertical="center"/>
      <protection/>
    </xf>
    <xf numFmtId="3" fontId="29" fillId="0" borderId="13" xfId="48" applyNumberFormat="1" applyFont="1" applyBorder="1" applyAlignment="1">
      <alignment horizontal="right" vertical="center"/>
      <protection/>
    </xf>
    <xf numFmtId="3" fontId="29" fillId="0" borderId="29" xfId="48" applyNumberFormat="1" applyFont="1" applyBorder="1" applyAlignment="1">
      <alignment horizontal="right" vertical="center"/>
      <protection/>
    </xf>
    <xf numFmtId="3" fontId="35" fillId="0" borderId="19" xfId="48" applyNumberFormat="1" applyFont="1" applyBorder="1" applyAlignment="1">
      <alignment horizontal="right" vertical="center"/>
      <protection/>
    </xf>
    <xf numFmtId="3" fontId="35" fillId="0" borderId="25" xfId="48" applyNumberFormat="1" applyFont="1" applyBorder="1" applyAlignment="1">
      <alignment horizontal="right" vertical="center"/>
      <protection/>
    </xf>
    <xf numFmtId="3" fontId="36" fillId="0" borderId="11" xfId="48" applyNumberFormat="1" applyFont="1" applyBorder="1" applyAlignment="1">
      <alignment horizontal="right" vertical="center"/>
      <protection/>
    </xf>
    <xf numFmtId="3" fontId="36" fillId="0" borderId="76" xfId="48" applyNumberFormat="1" applyFont="1" applyBorder="1" applyAlignment="1">
      <alignment horizontal="right" vertical="center"/>
      <protection/>
    </xf>
    <xf numFmtId="0" fontId="14" fillId="0" borderId="22" xfId="0" applyFont="1" applyBorder="1" applyAlignment="1">
      <alignment horizontal="center" vertical="center"/>
    </xf>
    <xf numFmtId="49" fontId="14" fillId="0" borderId="19" xfId="0" applyNumberFormat="1" applyFont="1" applyBorder="1" applyAlignment="1">
      <alignment horizontal="center" vertical="center"/>
    </xf>
    <xf numFmtId="0" fontId="7" fillId="0" borderId="57" xfId="0" applyFont="1" applyBorder="1" applyAlignment="1">
      <alignment vertical="center"/>
    </xf>
    <xf numFmtId="0" fontId="7" fillId="0" borderId="15" xfId="0" applyFont="1" applyBorder="1" applyAlignment="1">
      <alignment horizontal="center" vertical="center" wrapText="1"/>
    </xf>
    <xf numFmtId="49" fontId="7" fillId="0" borderId="11" xfId="0" applyNumberFormat="1" applyFont="1" applyBorder="1" applyAlignment="1">
      <alignment horizontal="center" vertical="center"/>
    </xf>
    <xf numFmtId="3" fontId="5" fillId="0" borderId="19" xfId="48" applyNumberFormat="1" applyFont="1" applyBorder="1" applyAlignment="1">
      <alignment horizontal="right" vertical="center"/>
      <protection/>
    </xf>
    <xf numFmtId="3" fontId="5" fillId="0" borderId="25" xfId="48" applyNumberFormat="1" applyFont="1" applyBorder="1" applyAlignment="1">
      <alignment horizontal="right" vertical="center"/>
      <protection/>
    </xf>
    <xf numFmtId="3" fontId="5" fillId="0" borderId="19" xfId="48" applyNumberFormat="1" applyFont="1" applyBorder="1" applyAlignment="1" applyProtection="1">
      <alignment horizontal="right" vertical="center"/>
      <protection locked="0"/>
    </xf>
    <xf numFmtId="3" fontId="5" fillId="0" borderId="25" xfId="48" applyNumberFormat="1" applyFont="1" applyBorder="1" applyAlignment="1" applyProtection="1">
      <alignment horizontal="right" vertical="center"/>
      <protection locked="0"/>
    </xf>
    <xf numFmtId="3" fontId="5" fillId="0" borderId="19" xfId="48" applyNumberFormat="1" applyFont="1" applyBorder="1" applyAlignment="1" applyProtection="1">
      <alignment horizontal="right" vertical="center"/>
      <protection locked="0"/>
    </xf>
    <xf numFmtId="3" fontId="5" fillId="0" borderId="25" xfId="48" applyNumberFormat="1" applyFont="1" applyBorder="1" applyAlignment="1" applyProtection="1">
      <alignment horizontal="right" vertical="center"/>
      <protection locked="0"/>
    </xf>
    <xf numFmtId="3" fontId="5" fillId="0" borderId="47" xfId="47" applyNumberFormat="1" applyFont="1" applyBorder="1" applyAlignment="1" applyProtection="1">
      <alignment vertical="center"/>
      <protection locked="0"/>
    </xf>
    <xf numFmtId="0" fontId="6" fillId="0" borderId="0" xfId="47" applyFont="1" applyAlignment="1" applyProtection="1">
      <alignment vertical="center"/>
      <protection/>
    </xf>
    <xf numFmtId="0" fontId="19" fillId="0" borderId="0" xfId="47" applyFont="1" applyAlignment="1" applyProtection="1">
      <alignment vertical="center"/>
      <protection/>
    </xf>
    <xf numFmtId="0" fontId="5" fillId="0" borderId="0" xfId="47" applyFont="1" applyProtection="1">
      <alignment/>
      <protection/>
    </xf>
    <xf numFmtId="0" fontId="5" fillId="0" borderId="0" xfId="47" applyFont="1" applyAlignment="1" applyProtection="1">
      <alignment horizontal="right" vertical="center"/>
      <protection/>
    </xf>
    <xf numFmtId="0" fontId="7" fillId="0" borderId="92" xfId="47" applyFont="1" applyBorder="1" applyAlignment="1" applyProtection="1">
      <alignment horizontal="center" vertical="center" wrapText="1"/>
      <protection/>
    </xf>
    <xf numFmtId="0" fontId="7" fillId="0" borderId="17" xfId="47" applyFont="1" applyBorder="1" applyAlignment="1" applyProtection="1">
      <alignment horizontal="center" vertical="center" wrapText="1"/>
      <protection/>
    </xf>
    <xf numFmtId="0" fontId="7" fillId="0" borderId="18" xfId="47" applyFont="1" applyBorder="1" applyAlignment="1" applyProtection="1">
      <alignment horizontal="center" vertical="center" wrapText="1"/>
      <protection/>
    </xf>
    <xf numFmtId="0" fontId="7" fillId="0" borderId="28" xfId="47" applyFont="1" applyBorder="1" applyAlignment="1" applyProtection="1">
      <alignment horizontal="center" vertical="center" wrapText="1"/>
      <protection/>
    </xf>
    <xf numFmtId="0" fontId="5" fillId="0" borderId="0" xfId="47" applyFont="1" applyAlignment="1" applyProtection="1">
      <alignment horizontal="center" vertical="center"/>
      <protection/>
    </xf>
    <xf numFmtId="0" fontId="37" fillId="0" borderId="0" xfId="47" applyFont="1" applyBorder="1" applyAlignment="1" applyProtection="1">
      <alignment vertical="center"/>
      <protection/>
    </xf>
    <xf numFmtId="3" fontId="37" fillId="0" borderId="0" xfId="47" applyNumberFormat="1" applyFont="1" applyFill="1" applyBorder="1" applyAlignment="1" applyProtection="1">
      <alignment vertical="center"/>
      <protection hidden="1"/>
    </xf>
    <xf numFmtId="0" fontId="5" fillId="0" borderId="95" xfId="47" applyFont="1" applyFill="1" applyBorder="1" applyAlignment="1" applyProtection="1">
      <alignment horizontal="left" vertical="center"/>
      <protection/>
    </xf>
    <xf numFmtId="0" fontId="11" fillId="0" borderId="26" xfId="47" applyFont="1" applyFill="1" applyBorder="1" applyAlignment="1" applyProtection="1">
      <alignment vertical="center" wrapText="1"/>
      <protection/>
    </xf>
    <xf numFmtId="0" fontId="11" fillId="0" borderId="0" xfId="47" applyFont="1" applyAlignment="1" applyProtection="1">
      <alignment horizontal="right" vertical="center" wrapText="1"/>
      <protection/>
    </xf>
    <xf numFmtId="0" fontId="11" fillId="0" borderId="19" xfId="47" applyFont="1" applyFill="1" applyBorder="1" applyAlignment="1" applyProtection="1">
      <alignment vertical="center" wrapText="1"/>
      <protection/>
    </xf>
    <xf numFmtId="0" fontId="11" fillId="0" borderId="26" xfId="47" applyFont="1" applyBorder="1" applyAlignment="1" applyProtection="1">
      <alignment vertical="center" wrapText="1"/>
      <protection/>
    </xf>
    <xf numFmtId="0" fontId="11" fillId="0" borderId="18" xfId="47" applyFont="1" applyBorder="1" applyAlignment="1" applyProtection="1">
      <alignment horizontal="left" vertical="center" wrapText="1"/>
      <protection/>
    </xf>
    <xf numFmtId="0" fontId="11" fillId="0" borderId="11" xfId="47" applyFont="1" applyBorder="1" applyAlignment="1" applyProtection="1">
      <alignment horizontal="left" vertical="center" wrapText="1"/>
      <protection/>
    </xf>
    <xf numFmtId="0" fontId="27" fillId="0" borderId="96" xfId="47" applyFont="1" applyBorder="1" applyAlignment="1" applyProtection="1">
      <alignment horizontal="left" vertical="center" wrapText="1"/>
      <protection/>
    </xf>
    <xf numFmtId="0" fontId="11" fillId="0" borderId="0" xfId="47" applyFont="1" applyAlignment="1" applyProtection="1">
      <alignment vertical="center" wrapText="1"/>
      <protection/>
    </xf>
    <xf numFmtId="4" fontId="11" fillId="0" borderId="0" xfId="47" applyNumberFormat="1" applyFont="1" applyAlignment="1" applyProtection="1">
      <alignment vertical="center" wrapText="1"/>
      <protection/>
    </xf>
    <xf numFmtId="0" fontId="5" fillId="0" borderId="0" xfId="47" applyFont="1" applyFill="1" applyAlignment="1" applyProtection="1">
      <alignment vertical="center"/>
      <protection/>
    </xf>
    <xf numFmtId="0" fontId="11" fillId="0" borderId="0" xfId="47" applyFont="1" applyFill="1" applyAlignment="1" applyProtection="1">
      <alignment vertical="center" wrapText="1"/>
      <protection/>
    </xf>
    <xf numFmtId="4" fontId="19" fillId="0" borderId="0" xfId="47" applyNumberFormat="1" applyFont="1" applyAlignment="1" applyProtection="1">
      <alignment vertical="center" wrapText="1"/>
      <protection/>
    </xf>
    <xf numFmtId="4" fontId="5" fillId="0" borderId="0" xfId="47" applyNumberFormat="1" applyFont="1" applyFill="1" applyBorder="1" applyAlignment="1" applyProtection="1">
      <alignment vertical="center"/>
      <protection/>
    </xf>
    <xf numFmtId="0" fontId="26" fillId="0" borderId="0" xfId="47" applyFont="1" applyFill="1" applyBorder="1" applyAlignment="1" applyProtection="1">
      <alignment horizontal="center" vertical="center" wrapText="1"/>
      <protection/>
    </xf>
    <xf numFmtId="0" fontId="26" fillId="0" borderId="0" xfId="47" applyFont="1" applyFill="1" applyBorder="1" applyAlignment="1" applyProtection="1">
      <alignment vertical="center" wrapText="1"/>
      <protection/>
    </xf>
    <xf numFmtId="4" fontId="26" fillId="0" borderId="0" xfId="47" applyNumberFormat="1" applyFont="1" applyFill="1" applyBorder="1" applyAlignment="1" applyProtection="1">
      <alignment horizontal="center" vertical="center" wrapText="1"/>
      <protection/>
    </xf>
    <xf numFmtId="0" fontId="5" fillId="0" borderId="0" xfId="47" applyFont="1" applyFill="1" applyBorder="1" applyAlignment="1" applyProtection="1">
      <alignment vertical="center" wrapText="1"/>
      <protection/>
    </xf>
    <xf numFmtId="0" fontId="26" fillId="0" borderId="0" xfId="47" applyFont="1" applyFill="1" applyBorder="1" applyAlignment="1" applyProtection="1">
      <alignment horizontal="justify" vertical="center" wrapText="1"/>
      <protection/>
    </xf>
    <xf numFmtId="4" fontId="26" fillId="0" borderId="0" xfId="47" applyNumberFormat="1" applyFont="1" applyFill="1" applyBorder="1" applyAlignment="1" applyProtection="1">
      <alignment horizontal="justify" vertical="center" wrapText="1"/>
      <protection/>
    </xf>
    <xf numFmtId="0" fontId="5" fillId="0" borderId="0" xfId="48" applyFont="1" applyBorder="1" applyAlignment="1" applyProtection="1">
      <alignment vertical="center"/>
      <protection/>
    </xf>
    <xf numFmtId="0" fontId="19" fillId="0" borderId="0" xfId="48" applyFont="1" applyBorder="1" applyAlignment="1" applyProtection="1">
      <alignment vertical="center"/>
      <protection/>
    </xf>
    <xf numFmtId="0" fontId="7" fillId="0" borderId="16" xfId="48" applyFont="1" applyBorder="1" applyAlignment="1" applyProtection="1">
      <alignment vertical="center"/>
      <protection/>
    </xf>
    <xf numFmtId="49" fontId="10" fillId="0" borderId="17" xfId="48" applyNumberFormat="1" applyFont="1" applyBorder="1" applyAlignment="1" applyProtection="1">
      <alignment horizontal="center" vertical="center" wrapText="1"/>
      <protection/>
    </xf>
    <xf numFmtId="49" fontId="10" fillId="0" borderId="18" xfId="48" applyNumberFormat="1" applyFont="1" applyBorder="1" applyAlignment="1" applyProtection="1">
      <alignment horizontal="center" vertical="center" wrapText="1"/>
      <protection/>
    </xf>
    <xf numFmtId="3" fontId="7" fillId="0" borderId="18" xfId="48" applyNumberFormat="1" applyFont="1" applyBorder="1" applyAlignment="1" applyProtection="1">
      <alignment horizontal="center" vertical="center" wrapText="1"/>
      <protection/>
    </xf>
    <xf numFmtId="3" fontId="7" fillId="0" borderId="28" xfId="48" applyNumberFormat="1" applyFont="1" applyBorder="1" applyAlignment="1" applyProtection="1">
      <alignment horizontal="center" vertical="center" wrapText="1"/>
      <protection/>
    </xf>
    <xf numFmtId="0" fontId="7" fillId="0" borderId="14" xfId="48" applyFont="1" applyBorder="1" applyAlignment="1" applyProtection="1">
      <alignment vertical="center" wrapText="1"/>
      <protection/>
    </xf>
    <xf numFmtId="3" fontId="7" fillId="0" borderId="13" xfId="48" applyNumberFormat="1" applyFont="1" applyBorder="1" applyAlignment="1" applyProtection="1">
      <alignment horizontal="center" vertical="center" wrapText="1"/>
      <protection/>
    </xf>
    <xf numFmtId="3" fontId="7" fillId="0" borderId="29" xfId="48" applyNumberFormat="1" applyFont="1" applyBorder="1" applyAlignment="1" applyProtection="1">
      <alignment horizontal="center" vertical="center" wrapText="1"/>
      <protection/>
    </xf>
    <xf numFmtId="0" fontId="5" fillId="0" borderId="10" xfId="48" applyFont="1" applyBorder="1" applyAlignment="1" applyProtection="1">
      <alignment vertical="center" wrapText="1"/>
      <protection/>
    </xf>
    <xf numFmtId="49" fontId="5" fillId="0" borderId="68" xfId="48" applyNumberFormat="1" applyFont="1" applyBorder="1" applyAlignment="1" applyProtection="1">
      <alignment horizontal="center" vertical="center" wrapText="1"/>
      <protection/>
    </xf>
    <xf numFmtId="49" fontId="5" fillId="0" borderId="19" xfId="48" applyNumberFormat="1" applyFont="1" applyBorder="1" applyAlignment="1" applyProtection="1">
      <alignment horizontal="center" vertical="center" wrapText="1"/>
      <protection/>
    </xf>
    <xf numFmtId="3" fontId="29" fillId="0" borderId="20" xfId="48" applyNumberFormat="1" applyFont="1" applyBorder="1" applyAlignment="1" applyProtection="1">
      <alignment horizontal="right" vertical="center" wrapText="1"/>
      <protection/>
    </xf>
    <xf numFmtId="3" fontId="29" fillId="0" borderId="24" xfId="48" applyNumberFormat="1" applyFont="1" applyBorder="1" applyAlignment="1" applyProtection="1">
      <alignment horizontal="right" vertical="center" wrapText="1"/>
      <protection/>
    </xf>
    <xf numFmtId="3" fontId="29" fillId="0" borderId="19" xfId="48" applyNumberFormat="1" applyFont="1" applyBorder="1" applyAlignment="1" applyProtection="1">
      <alignment horizontal="right" vertical="center" wrapText="1"/>
      <protection/>
    </xf>
    <xf numFmtId="3" fontId="29" fillId="0" borderId="25" xfId="48" applyNumberFormat="1" applyFont="1" applyBorder="1" applyAlignment="1" applyProtection="1">
      <alignment horizontal="right" vertical="center" wrapText="1"/>
      <protection/>
    </xf>
    <xf numFmtId="0" fontId="5" fillId="0" borderId="10" xfId="48" applyFont="1" applyBorder="1" applyAlignment="1" applyProtection="1">
      <alignment horizontal="left" vertical="center" wrapText="1"/>
      <protection/>
    </xf>
    <xf numFmtId="0" fontId="5" fillId="0" borderId="57" xfId="48" applyFont="1" applyBorder="1" applyAlignment="1" applyProtection="1">
      <alignment vertical="center" wrapText="1"/>
      <protection/>
    </xf>
    <xf numFmtId="49" fontId="5" fillId="0" borderId="75" xfId="48" applyNumberFormat="1" applyFont="1" applyBorder="1" applyAlignment="1" applyProtection="1">
      <alignment horizontal="center" vertical="center" wrapText="1"/>
      <protection/>
    </xf>
    <xf numFmtId="49" fontId="5" fillId="0" borderId="11" xfId="48" applyNumberFormat="1" applyFont="1" applyBorder="1" applyAlignment="1" applyProtection="1">
      <alignment horizontal="center" vertical="center" wrapText="1"/>
      <protection/>
    </xf>
    <xf numFmtId="0" fontId="5" fillId="0" borderId="23" xfId="48" applyFont="1" applyBorder="1" applyAlignment="1" applyProtection="1">
      <alignment horizontal="left" vertical="center" wrapText="1"/>
      <protection/>
    </xf>
    <xf numFmtId="49" fontId="5" fillId="0" borderId="12" xfId="48" applyNumberFormat="1" applyFont="1" applyBorder="1" applyAlignment="1" applyProtection="1">
      <alignment horizontal="center" vertical="center" wrapText="1"/>
      <protection/>
    </xf>
    <xf numFmtId="49" fontId="5" fillId="0" borderId="13" xfId="48" applyNumberFormat="1" applyFont="1" applyBorder="1" applyAlignment="1" applyProtection="1">
      <alignment horizontal="center" vertical="center" wrapText="1"/>
      <protection/>
    </xf>
    <xf numFmtId="3" fontId="29" fillId="0" borderId="13" xfId="48" applyNumberFormat="1" applyFont="1" applyBorder="1" applyAlignment="1" applyProtection="1">
      <alignment horizontal="right" vertical="center" wrapText="1"/>
      <protection/>
    </xf>
    <xf numFmtId="3" fontId="29" fillId="0" borderId="29" xfId="48" applyNumberFormat="1" applyFont="1" applyBorder="1" applyAlignment="1" applyProtection="1">
      <alignment horizontal="right" vertical="center" wrapText="1"/>
      <protection/>
    </xf>
    <xf numFmtId="0" fontId="5" fillId="0" borderId="10" xfId="48" applyFont="1" applyFill="1" applyBorder="1" applyAlignment="1" applyProtection="1">
      <alignment vertical="center" wrapText="1"/>
      <protection/>
    </xf>
    <xf numFmtId="3" fontId="29" fillId="0" borderId="75" xfId="48" applyNumberFormat="1" applyFont="1" applyBorder="1" applyAlignment="1" applyProtection="1">
      <alignment horizontal="right" vertical="center" wrapText="1"/>
      <protection/>
    </xf>
    <xf numFmtId="3" fontId="29" fillId="0" borderId="76" xfId="48" applyNumberFormat="1" applyFont="1" applyBorder="1" applyAlignment="1" applyProtection="1">
      <alignment horizontal="right" vertical="center" wrapText="1"/>
      <protection/>
    </xf>
    <xf numFmtId="0" fontId="7" fillId="0" borderId="92" xfId="48" applyFont="1" applyBorder="1" applyAlignment="1" applyProtection="1">
      <alignment vertical="center" wrapText="1"/>
      <protection/>
    </xf>
    <xf numFmtId="3" fontId="7" fillId="0" borderId="18" xfId="48" applyNumberFormat="1" applyFont="1" applyBorder="1" applyAlignment="1" applyProtection="1">
      <alignment horizontal="right" vertical="center" wrapText="1"/>
      <protection/>
    </xf>
    <xf numFmtId="3" fontId="7" fillId="0" borderId="28" xfId="48" applyNumberFormat="1" applyFont="1" applyBorder="1" applyAlignment="1" applyProtection="1">
      <alignment horizontal="right" vertical="center" wrapText="1"/>
      <protection/>
    </xf>
    <xf numFmtId="0" fontId="5" fillId="0" borderId="14" xfId="48" applyFont="1" applyBorder="1" applyAlignment="1" applyProtection="1">
      <alignment vertical="center" wrapText="1"/>
      <protection/>
    </xf>
    <xf numFmtId="49" fontId="5" fillId="0" borderId="80" xfId="48" applyNumberFormat="1" applyFont="1" applyBorder="1" applyAlignment="1" applyProtection="1">
      <alignment horizontal="center" vertical="center" wrapText="1"/>
      <protection/>
    </xf>
    <xf numFmtId="49" fontId="5" fillId="0" borderId="20" xfId="48" applyNumberFormat="1" applyFont="1" applyBorder="1" applyAlignment="1" applyProtection="1">
      <alignment horizontal="center" vertical="center" wrapText="1"/>
      <protection/>
    </xf>
    <xf numFmtId="49" fontId="9" fillId="0" borderId="68" xfId="48" applyNumberFormat="1" applyFont="1" applyBorder="1" applyAlignment="1" applyProtection="1">
      <alignment horizontal="center" vertical="center"/>
      <protection/>
    </xf>
    <xf numFmtId="49" fontId="5" fillId="0" borderId="15" xfId="48" applyNumberFormat="1" applyFont="1" applyBorder="1" applyAlignment="1" applyProtection="1">
      <alignment horizontal="center" vertical="center" wrapText="1"/>
      <protection/>
    </xf>
    <xf numFmtId="3" fontId="29" fillId="0" borderId="11" xfId="48" applyNumberFormat="1" applyFont="1" applyBorder="1" applyAlignment="1" applyProtection="1">
      <alignment horizontal="right" vertical="center" wrapText="1"/>
      <protection/>
    </xf>
    <xf numFmtId="0" fontId="5" fillId="0" borderId="0" xfId="48" applyFont="1" applyBorder="1" applyAlignment="1" applyProtection="1">
      <alignment vertical="center" wrapText="1"/>
      <protection/>
    </xf>
    <xf numFmtId="49" fontId="5" fillId="0" borderId="0" xfId="48" applyNumberFormat="1" applyFont="1" applyBorder="1" applyAlignment="1" applyProtection="1">
      <alignment horizontal="center" vertical="center" wrapText="1"/>
      <protection/>
    </xf>
    <xf numFmtId="3" fontId="5" fillId="0" borderId="0" xfId="48" applyNumberFormat="1" applyFont="1" applyBorder="1" applyAlignment="1" applyProtection="1">
      <alignment vertical="center"/>
      <protection/>
    </xf>
    <xf numFmtId="0" fontId="8" fillId="0" borderId="0" xfId="48" applyFont="1" applyBorder="1" applyAlignment="1" applyProtection="1">
      <alignment vertical="center"/>
      <protection/>
    </xf>
    <xf numFmtId="49" fontId="5" fillId="0" borderId="0" xfId="48" applyNumberFormat="1" applyFont="1" applyBorder="1" applyAlignment="1" applyProtection="1">
      <alignment vertical="center" wrapText="1"/>
      <protection/>
    </xf>
    <xf numFmtId="0" fontId="5" fillId="0" borderId="0" xfId="48" applyFont="1" applyBorder="1" applyAlignment="1" applyProtection="1">
      <alignment vertical="center"/>
      <protection/>
    </xf>
    <xf numFmtId="49" fontId="5" fillId="0" borderId="0" xfId="48" applyNumberFormat="1" applyFont="1" applyBorder="1" applyAlignment="1" applyProtection="1">
      <alignment vertical="center"/>
      <protection/>
    </xf>
    <xf numFmtId="0" fontId="5" fillId="0" borderId="0" xfId="48" applyFont="1" applyFill="1" applyBorder="1" applyAlignment="1" applyProtection="1">
      <alignment vertical="center"/>
      <protection/>
    </xf>
    <xf numFmtId="3" fontId="5" fillId="0" borderId="19" xfId="48" applyNumberFormat="1" applyFont="1" applyBorder="1" applyAlignment="1" applyProtection="1">
      <alignment horizontal="right" vertical="center" wrapText="1"/>
      <protection locked="0"/>
    </xf>
    <xf numFmtId="3" fontId="5" fillId="0" borderId="25" xfId="48" applyNumberFormat="1" applyFont="1" applyBorder="1" applyAlignment="1" applyProtection="1">
      <alignment horizontal="right" vertical="center" wrapText="1"/>
      <protection locked="0"/>
    </xf>
    <xf numFmtId="0" fontId="6" fillId="0" borderId="0" xfId="47" applyFont="1" applyProtection="1">
      <alignment/>
      <protection/>
    </xf>
    <xf numFmtId="4" fontId="5" fillId="0" borderId="0" xfId="47" applyNumberFormat="1" applyFont="1" applyProtection="1">
      <alignment/>
      <protection/>
    </xf>
    <xf numFmtId="4" fontId="11" fillId="0" borderId="0" xfId="47" applyNumberFormat="1" applyFont="1" applyBorder="1" applyAlignment="1" applyProtection="1">
      <alignment horizontal="right" vertical="top" wrapText="1"/>
      <protection/>
    </xf>
    <xf numFmtId="3" fontId="5" fillId="0" borderId="28" xfId="47" applyNumberFormat="1" applyFont="1" applyBorder="1" applyAlignment="1" applyProtection="1">
      <alignment vertical="center"/>
      <protection locked="0"/>
    </xf>
    <xf numFmtId="3" fontId="5" fillId="0" borderId="29" xfId="47" applyNumberFormat="1" applyFont="1" applyBorder="1" applyAlignment="1" applyProtection="1">
      <alignment vertical="center"/>
      <protection locked="0"/>
    </xf>
    <xf numFmtId="0" fontId="11" fillId="0" borderId="0" xfId="47" applyFont="1" applyBorder="1" applyAlignment="1" applyProtection="1">
      <alignment vertical="top" wrapText="1"/>
      <protection/>
    </xf>
    <xf numFmtId="0" fontId="11" fillId="0" borderId="0" xfId="47" applyFont="1" applyBorder="1" applyAlignment="1" applyProtection="1">
      <alignment horizontal="right" vertical="top" wrapText="1"/>
      <protection/>
    </xf>
    <xf numFmtId="3" fontId="5" fillId="0" borderId="51" xfId="47" applyNumberFormat="1" applyFont="1" applyBorder="1" applyAlignment="1" applyProtection="1">
      <alignment vertical="center"/>
      <protection locked="0"/>
    </xf>
    <xf numFmtId="0" fontId="5" fillId="0" borderId="0" xfId="47" applyFont="1" applyFill="1" applyBorder="1" applyProtection="1">
      <alignment/>
      <protection/>
    </xf>
    <xf numFmtId="3" fontId="5" fillId="0" borderId="25" xfId="47" applyNumberFormat="1" applyFont="1" applyBorder="1" applyAlignment="1" applyProtection="1">
      <alignment vertical="center"/>
      <protection locked="0"/>
    </xf>
    <xf numFmtId="4" fontId="5" fillId="0" borderId="0" xfId="47" applyNumberFormat="1" applyFont="1" applyFill="1" applyBorder="1" applyProtection="1">
      <alignment/>
      <protection/>
    </xf>
    <xf numFmtId="0" fontId="6" fillId="0" borderId="0" xfId="47" applyFont="1" applyFill="1" applyAlignment="1" applyProtection="1">
      <alignment vertical="center"/>
      <protection locked="0"/>
    </xf>
    <xf numFmtId="0" fontId="5" fillId="0" borderId="0" xfId="47" applyFont="1" applyBorder="1" applyAlignment="1" applyProtection="1">
      <alignment horizontal="center" vertical="center"/>
      <protection locked="0"/>
    </xf>
    <xf numFmtId="0" fontId="19" fillId="0" borderId="0" xfId="47" applyFont="1" applyAlignment="1">
      <alignment horizontal="center" vertical="center"/>
      <protection/>
    </xf>
    <xf numFmtId="0" fontId="5" fillId="0" borderId="20" xfId="47" applyFont="1" applyBorder="1" applyAlignment="1" applyProtection="1">
      <alignment horizontal="center" vertical="center" wrapText="1"/>
      <protection locked="0"/>
    </xf>
    <xf numFmtId="0" fontId="5" fillId="0" borderId="93" xfId="47" applyFont="1" applyBorder="1" applyAlignment="1" applyProtection="1">
      <alignment horizontal="center" vertical="center"/>
      <protection locked="0"/>
    </xf>
    <xf numFmtId="0" fontId="9" fillId="0" borderId="88" xfId="47" applyFont="1" applyBorder="1" applyAlignment="1" applyProtection="1">
      <alignment horizontal="center" vertical="center" wrapText="1"/>
      <protection locked="0"/>
    </xf>
    <xf numFmtId="0" fontId="9" fillId="0" borderId="97" xfId="47" applyFont="1" applyBorder="1" applyAlignment="1" applyProtection="1">
      <alignment horizontal="center" vertical="center"/>
      <protection locked="0"/>
    </xf>
    <xf numFmtId="2" fontId="9" fillId="0" borderId="30" xfId="47" applyNumberFormat="1" applyFont="1" applyBorder="1" applyAlignment="1" applyProtection="1">
      <alignment horizontal="center" vertical="center" wrapText="1"/>
      <protection locked="0"/>
    </xf>
    <xf numFmtId="0" fontId="9" fillId="0" borderId="78" xfId="47" applyFont="1" applyBorder="1" applyAlignment="1" applyProtection="1">
      <alignment horizontal="center" vertical="center" wrapText="1"/>
      <protection locked="0"/>
    </xf>
    <xf numFmtId="0" fontId="9" fillId="0" borderId="0" xfId="47" applyFont="1" applyAlignment="1">
      <alignment vertical="center"/>
      <protection/>
    </xf>
    <xf numFmtId="0" fontId="5" fillId="31" borderId="23" xfId="47" applyFont="1" applyFill="1" applyBorder="1" applyAlignment="1" applyProtection="1">
      <alignment horizontal="center" vertical="center"/>
      <protection locked="0"/>
    </xf>
    <xf numFmtId="0" fontId="7" fillId="31" borderId="98" xfId="47" applyFont="1" applyFill="1" applyBorder="1" applyAlignment="1" applyProtection="1">
      <alignment vertical="center" readingOrder="1"/>
      <protection locked="0"/>
    </xf>
    <xf numFmtId="0" fontId="7" fillId="31" borderId="51" xfId="47" applyFont="1" applyFill="1" applyBorder="1" applyAlignment="1" applyProtection="1">
      <alignment vertical="center"/>
      <protection locked="0"/>
    </xf>
    <xf numFmtId="0" fontId="5" fillId="25" borderId="10" xfId="47" applyFont="1" applyFill="1" applyBorder="1" applyAlignment="1" applyProtection="1">
      <alignment horizontal="center" vertical="center"/>
      <protection locked="0"/>
    </xf>
    <xf numFmtId="3" fontId="5" fillId="25" borderId="19" xfId="47" applyNumberFormat="1" applyFont="1" applyFill="1" applyBorder="1" applyAlignment="1" applyProtection="1">
      <alignment horizontal="right" vertical="center"/>
      <protection locked="0"/>
    </xf>
    <xf numFmtId="0" fontId="5" fillId="0" borderId="0" xfId="47" applyFont="1" applyBorder="1" applyAlignment="1">
      <alignment vertical="center" wrapText="1"/>
      <protection/>
    </xf>
    <xf numFmtId="0" fontId="5" fillId="25" borderId="99" xfId="47" applyFont="1" applyFill="1" applyBorder="1" applyAlignment="1" applyProtection="1">
      <alignment horizontal="center" vertical="center"/>
      <protection locked="0"/>
    </xf>
    <xf numFmtId="0" fontId="5" fillId="0" borderId="14" xfId="47" applyFont="1" applyBorder="1" applyAlignment="1" applyProtection="1">
      <alignment horizontal="center" vertical="center"/>
      <protection locked="0"/>
    </xf>
    <xf numFmtId="0" fontId="5" fillId="0" borderId="82" xfId="47" applyFont="1" applyBorder="1" applyAlignment="1" applyProtection="1">
      <alignment horizontal="center" vertical="center"/>
      <protection locked="0"/>
    </xf>
    <xf numFmtId="0" fontId="5" fillId="0" borderId="24" xfId="47" applyFont="1" applyBorder="1" applyAlignment="1" applyProtection="1">
      <alignment vertical="center" wrapText="1"/>
      <protection locked="0"/>
    </xf>
    <xf numFmtId="0" fontId="5" fillId="25" borderId="91" xfId="47" applyFont="1" applyFill="1" applyBorder="1" applyAlignment="1" applyProtection="1">
      <alignment horizontal="center" vertical="center"/>
      <protection locked="0"/>
    </xf>
    <xf numFmtId="0" fontId="5" fillId="0" borderId="100" xfId="47" applyFont="1" applyBorder="1" applyAlignment="1" applyProtection="1">
      <alignment horizontal="center" vertical="center"/>
      <protection locked="0"/>
    </xf>
    <xf numFmtId="0" fontId="5" fillId="25" borderId="101" xfId="47" applyFont="1" applyFill="1" applyBorder="1" applyAlignment="1" applyProtection="1">
      <alignment horizontal="center" vertical="center"/>
      <protection locked="0"/>
    </xf>
    <xf numFmtId="0" fontId="5" fillId="0" borderId="102" xfId="47" applyFont="1" applyBorder="1" applyAlignment="1" applyProtection="1">
      <alignment vertical="center" wrapText="1"/>
      <protection locked="0"/>
    </xf>
    <xf numFmtId="0" fontId="5" fillId="25" borderId="103" xfId="47" applyFont="1" applyFill="1" applyBorder="1" applyAlignment="1" applyProtection="1">
      <alignment horizontal="center" vertical="center"/>
      <protection locked="0"/>
    </xf>
    <xf numFmtId="0" fontId="5" fillId="25" borderId="82" xfId="47" applyFont="1" applyFill="1" applyBorder="1" applyAlignment="1" applyProtection="1">
      <alignment horizontal="right" vertical="center"/>
      <protection locked="0"/>
    </xf>
    <xf numFmtId="49" fontId="14" fillId="0" borderId="24" xfId="47" applyNumberFormat="1" applyFont="1" applyBorder="1" applyAlignment="1" applyProtection="1">
      <alignment vertical="center" wrapText="1"/>
      <protection locked="0"/>
    </xf>
    <xf numFmtId="0" fontId="0" fillId="0" borderId="0" xfId="0" applyFill="1" applyAlignment="1">
      <alignment vertical="center"/>
    </xf>
    <xf numFmtId="3" fontId="11" fillId="0" borderId="80" xfId="50" applyNumberFormat="1" applyFont="1" applyBorder="1" applyAlignment="1" applyProtection="1">
      <alignment horizontal="right" vertical="center"/>
      <protection locked="0"/>
    </xf>
    <xf numFmtId="3" fontId="11" fillId="0" borderId="24" xfId="50" applyNumberFormat="1" applyFont="1" applyBorder="1" applyAlignment="1" applyProtection="1">
      <alignment horizontal="right" vertical="center"/>
      <protection locked="0"/>
    </xf>
    <xf numFmtId="0" fontId="5" fillId="0" borderId="104" xfId="47" applyFont="1" applyBorder="1" applyAlignment="1" applyProtection="1">
      <alignment horizontal="center" vertical="center"/>
      <protection/>
    </xf>
    <xf numFmtId="0" fontId="5" fillId="0" borderId="12" xfId="47" applyFont="1" applyBorder="1" applyAlignment="1" applyProtection="1">
      <alignment vertical="center"/>
      <protection/>
    </xf>
    <xf numFmtId="0" fontId="5" fillId="0" borderId="83" xfId="47" applyFont="1" applyBorder="1" applyAlignment="1" applyProtection="1">
      <alignment vertical="center"/>
      <protection/>
    </xf>
    <xf numFmtId="0" fontId="5" fillId="0" borderId="16" xfId="47" applyFont="1" applyBorder="1" applyAlignment="1" applyProtection="1">
      <alignment vertical="center"/>
      <protection/>
    </xf>
    <xf numFmtId="3" fontId="5" fillId="0" borderId="28" xfId="47" applyNumberFormat="1" applyFont="1" applyBorder="1" applyAlignment="1" applyProtection="1">
      <alignment vertical="center"/>
      <protection/>
    </xf>
    <xf numFmtId="3" fontId="5" fillId="0" borderId="47" xfId="47" applyNumberFormat="1" applyFont="1" applyBorder="1" applyAlignment="1" applyProtection="1">
      <alignment vertical="center"/>
      <protection/>
    </xf>
    <xf numFmtId="0" fontId="5" fillId="0" borderId="0" xfId="47" applyFont="1" applyFill="1" applyBorder="1" applyProtection="1">
      <alignment/>
      <protection locked="0"/>
    </xf>
    <xf numFmtId="4" fontId="5" fillId="0" borderId="0" xfId="47" applyNumberFormat="1" applyFont="1" applyFill="1" applyBorder="1" applyProtection="1">
      <alignment/>
      <protection locked="0"/>
    </xf>
    <xf numFmtId="0" fontId="14" fillId="0" borderId="0" xfId="47" applyFont="1" applyProtection="1">
      <alignment/>
      <protection locked="0"/>
    </xf>
    <xf numFmtId="0" fontId="19" fillId="0" borderId="0" xfId="47" applyFont="1" applyFill="1" applyBorder="1" applyProtection="1">
      <alignment/>
      <protection locked="0"/>
    </xf>
    <xf numFmtId="0" fontId="28" fillId="0" borderId="0" xfId="47" applyFont="1" applyFill="1" applyBorder="1" applyProtection="1">
      <alignment/>
      <protection locked="0"/>
    </xf>
    <xf numFmtId="0" fontId="5" fillId="8" borderId="21" xfId="47" applyFont="1" applyFill="1" applyBorder="1" applyAlignment="1" applyProtection="1">
      <alignment horizontal="center" vertical="center"/>
      <protection locked="0"/>
    </xf>
    <xf numFmtId="0" fontId="5" fillId="0" borderId="22" xfId="47" applyFont="1" applyBorder="1" applyAlignment="1" applyProtection="1">
      <alignment horizontal="center" vertical="center"/>
      <protection locked="0"/>
    </xf>
    <xf numFmtId="0" fontId="5" fillId="8" borderId="22" xfId="47" applyFont="1" applyFill="1" applyBorder="1" applyAlignment="1" applyProtection="1">
      <alignment horizontal="center" vertical="center"/>
      <protection locked="0"/>
    </xf>
    <xf numFmtId="0" fontId="5" fillId="8" borderId="15" xfId="47" applyFont="1" applyFill="1" applyBorder="1" applyAlignment="1" applyProtection="1">
      <alignment horizontal="center" vertical="center"/>
      <protection locked="0"/>
    </xf>
    <xf numFmtId="3" fontId="5" fillId="8" borderId="19" xfId="47" applyNumberFormat="1" applyFont="1" applyFill="1" applyBorder="1" applyAlignment="1" applyProtection="1">
      <alignment horizontal="right" vertical="center" wrapText="1"/>
      <protection locked="0"/>
    </xf>
    <xf numFmtId="3" fontId="5" fillId="8" borderId="25" xfId="47" applyNumberFormat="1" applyFont="1" applyFill="1" applyBorder="1" applyAlignment="1" applyProtection="1">
      <alignment horizontal="right" vertical="center" wrapText="1"/>
      <protection hidden="1"/>
    </xf>
    <xf numFmtId="0" fontId="5" fillId="25" borderId="105" xfId="47" applyFont="1" applyFill="1" applyBorder="1" applyAlignment="1" applyProtection="1">
      <alignment horizontal="center" vertical="center"/>
      <protection locked="0"/>
    </xf>
    <xf numFmtId="0" fontId="5" fillId="25" borderId="31" xfId="47" applyFont="1" applyFill="1" applyBorder="1" applyAlignment="1" applyProtection="1">
      <alignment vertical="center" wrapText="1"/>
      <protection locked="0"/>
    </xf>
    <xf numFmtId="3" fontId="29" fillId="0" borderId="19" xfId="48" applyNumberFormat="1" applyFont="1" applyBorder="1" applyAlignment="1" applyProtection="1">
      <alignment horizontal="right" vertical="center" wrapText="1"/>
      <protection locked="0"/>
    </xf>
    <xf numFmtId="3" fontId="29" fillId="0" borderId="25" xfId="48" applyNumberFormat="1" applyFont="1" applyBorder="1" applyAlignment="1" applyProtection="1">
      <alignment horizontal="right" vertical="center" wrapText="1"/>
      <protection locked="0"/>
    </xf>
    <xf numFmtId="0" fontId="11" fillId="0" borderId="0" xfId="0" applyFont="1" applyAlignment="1">
      <alignment vertical="center"/>
    </xf>
    <xf numFmtId="0" fontId="12" fillId="8" borderId="22" xfId="0" applyFont="1" applyFill="1" applyBorder="1" applyAlignment="1">
      <alignment horizontal="center" vertical="center"/>
    </xf>
    <xf numFmtId="0" fontId="12" fillId="8" borderId="0" xfId="0" applyFont="1" applyFill="1" applyBorder="1" applyAlignment="1">
      <alignment horizontal="center" vertical="center"/>
    </xf>
    <xf numFmtId="0" fontId="12" fillId="8" borderId="78" xfId="0" applyFont="1" applyFill="1" applyBorder="1" applyAlignment="1">
      <alignment horizontal="center" vertical="center"/>
    </xf>
    <xf numFmtId="3" fontId="12" fillId="0" borderId="0" xfId="0" applyNumberFormat="1" applyFont="1" applyAlignment="1">
      <alignment horizontal="right" vertical="center"/>
    </xf>
    <xf numFmtId="3" fontId="5" fillId="8" borderId="95" xfId="47" applyNumberFormat="1" applyFont="1" applyFill="1" applyBorder="1" applyAlignment="1">
      <alignment horizontal="right" vertical="center"/>
      <protection/>
    </xf>
    <xf numFmtId="0" fontId="12" fillId="0" borderId="0" xfId="0" applyFont="1" applyAlignment="1">
      <alignment vertical="center"/>
    </xf>
    <xf numFmtId="3" fontId="5" fillId="8" borderId="19" xfId="47" applyNumberFormat="1" applyFont="1" applyFill="1" applyBorder="1" applyAlignment="1">
      <alignment horizontal="right" vertical="center"/>
      <protection/>
    </xf>
    <xf numFmtId="3" fontId="11" fillId="0" borderId="0" xfId="0" applyNumberFormat="1" applyFont="1" applyAlignment="1">
      <alignment horizontal="right" vertical="center"/>
    </xf>
    <xf numFmtId="3" fontId="5" fillId="8" borderId="22" xfId="47" applyNumberFormat="1" applyFont="1" applyFill="1" applyBorder="1" applyAlignment="1">
      <alignment horizontal="right" vertical="center"/>
      <protection/>
    </xf>
    <xf numFmtId="3" fontId="5" fillId="32" borderId="19" xfId="47" applyNumberFormat="1" applyFont="1" applyFill="1" applyBorder="1" applyAlignment="1">
      <alignment horizontal="right" vertical="center"/>
      <protection/>
    </xf>
    <xf numFmtId="3" fontId="5" fillId="32" borderId="25" xfId="47" applyNumberFormat="1" applyFont="1" applyFill="1" applyBorder="1" applyAlignment="1">
      <alignment horizontal="right" vertical="center"/>
      <protection/>
    </xf>
    <xf numFmtId="3" fontId="0" fillId="0" borderId="0" xfId="0" applyNumberFormat="1" applyFill="1" applyAlignment="1">
      <alignment horizontal="right" vertical="center"/>
    </xf>
    <xf numFmtId="0" fontId="12" fillId="8" borderId="35" xfId="0" applyFont="1" applyFill="1" applyBorder="1" applyAlignment="1">
      <alignment horizontal="left" vertical="center"/>
    </xf>
    <xf numFmtId="0" fontId="12" fillId="8" borderId="41" xfId="0" applyFont="1" applyFill="1" applyBorder="1" applyAlignment="1">
      <alignment horizontal="left" vertical="center"/>
    </xf>
    <xf numFmtId="0" fontId="5" fillId="0" borderId="22" xfId="0" applyFont="1" applyBorder="1" applyAlignment="1">
      <alignment horizontal="center" vertical="center"/>
    </xf>
    <xf numFmtId="0" fontId="23" fillId="0" borderId="41" xfId="0" applyFont="1" applyFill="1" applyBorder="1" applyAlignment="1">
      <alignment vertical="center"/>
    </xf>
    <xf numFmtId="0" fontId="11" fillId="0" borderId="22" xfId="0" applyFont="1" applyFill="1" applyBorder="1" applyAlignment="1">
      <alignment horizontal="center" vertical="center"/>
    </xf>
    <xf numFmtId="0" fontId="23" fillId="0" borderId="41" xfId="0" applyFont="1" applyFill="1" applyBorder="1" applyAlignment="1">
      <alignment horizontal="left" vertical="center"/>
    </xf>
    <xf numFmtId="3" fontId="12" fillId="0" borderId="0" xfId="0" applyNumberFormat="1" applyFont="1" applyFill="1" applyAlignment="1">
      <alignment horizontal="right" vertical="center"/>
    </xf>
    <xf numFmtId="3" fontId="11" fillId="0" borderId="0" xfId="0" applyNumberFormat="1" applyFont="1" applyFill="1" applyAlignment="1">
      <alignment horizontal="right" vertical="center"/>
    </xf>
    <xf numFmtId="0" fontId="12" fillId="0" borderId="22" xfId="0" applyFont="1" applyFill="1" applyBorder="1" applyAlignment="1">
      <alignment horizontal="center" vertical="center"/>
    </xf>
    <xf numFmtId="0" fontId="12" fillId="0" borderId="35" xfId="0" applyFont="1" applyFill="1" applyBorder="1" applyAlignment="1">
      <alignment horizontal="left" vertical="center"/>
    </xf>
    <xf numFmtId="0" fontId="11" fillId="0" borderId="43" xfId="0" applyFont="1" applyFill="1" applyBorder="1" applyAlignment="1">
      <alignment horizontal="center" vertical="center"/>
    </xf>
    <xf numFmtId="0" fontId="11" fillId="8" borderId="17" xfId="0" applyFont="1" applyFill="1" applyBorder="1" applyAlignment="1">
      <alignment horizontal="center" vertical="center"/>
    </xf>
    <xf numFmtId="0" fontId="20" fillId="8" borderId="106" xfId="0" applyFont="1" applyFill="1" applyBorder="1" applyAlignment="1">
      <alignment horizontal="left" vertical="center"/>
    </xf>
    <xf numFmtId="0" fontId="0" fillId="8" borderId="73" xfId="0" applyFont="1" applyFill="1" applyBorder="1" applyAlignment="1">
      <alignment vertical="center"/>
    </xf>
    <xf numFmtId="0" fontId="11" fillId="0" borderId="0" xfId="0" applyFont="1" applyFill="1" applyBorder="1" applyAlignment="1">
      <alignment horizontal="center" vertical="center"/>
    </xf>
    <xf numFmtId="0" fontId="27" fillId="0" borderId="0" xfId="0" applyFont="1" applyAlignment="1">
      <alignment vertical="center"/>
    </xf>
    <xf numFmtId="0" fontId="11" fillId="0" borderId="107" xfId="0" applyFont="1" applyBorder="1" applyAlignment="1">
      <alignment horizontal="center" vertical="center"/>
    </xf>
    <xf numFmtId="0" fontId="11" fillId="0" borderId="108" xfId="0" applyFont="1" applyBorder="1" applyAlignment="1">
      <alignment horizontal="center" vertical="center" wrapText="1" shrinkToFit="1"/>
    </xf>
    <xf numFmtId="0" fontId="11" fillId="0" borderId="109" xfId="0" applyFont="1" applyFill="1" applyBorder="1" applyAlignment="1">
      <alignment horizontal="center" vertical="center" wrapText="1" shrinkToFit="1"/>
    </xf>
    <xf numFmtId="0" fontId="11" fillId="0" borderId="75" xfId="0" applyFont="1" applyFill="1" applyBorder="1" applyAlignment="1">
      <alignment horizontal="center" vertical="center" wrapText="1" shrinkToFit="1"/>
    </xf>
    <xf numFmtId="0" fontId="12" fillId="25" borderId="22" xfId="0" applyFont="1" applyFill="1" applyBorder="1" applyAlignment="1">
      <alignment horizontal="center" vertical="center"/>
    </xf>
    <xf numFmtId="0" fontId="12" fillId="25" borderId="41" xfId="0" applyFont="1" applyFill="1" applyBorder="1" applyAlignment="1">
      <alignment horizontal="left" vertical="center"/>
    </xf>
    <xf numFmtId="3" fontId="11" fillId="0" borderId="0" xfId="0" applyNumberFormat="1" applyFont="1" applyFill="1" applyBorder="1" applyAlignment="1">
      <alignment horizontal="right" vertical="center"/>
    </xf>
    <xf numFmtId="0" fontId="11" fillId="0" borderId="41" xfId="0" applyFont="1" applyBorder="1" applyAlignment="1">
      <alignment horizontal="left" vertical="center"/>
    </xf>
    <xf numFmtId="0" fontId="12" fillId="0" borderId="22" xfId="0" applyFont="1" applyBorder="1" applyAlignment="1">
      <alignment horizontal="center" vertical="center"/>
    </xf>
    <xf numFmtId="0" fontId="12" fillId="0" borderId="41" xfId="0" applyFont="1" applyBorder="1" applyAlignment="1">
      <alignment horizontal="left" vertical="center"/>
    </xf>
    <xf numFmtId="3" fontId="12" fillId="0" borderId="0" xfId="0" applyNumberFormat="1" applyFont="1" applyFill="1" applyBorder="1" applyAlignment="1">
      <alignment horizontal="right" vertical="center"/>
    </xf>
    <xf numFmtId="0" fontId="12" fillId="0" borderId="44" xfId="0" applyFont="1" applyBorder="1" applyAlignment="1">
      <alignment horizontal="left" vertical="center"/>
    </xf>
    <xf numFmtId="0" fontId="11" fillId="0" borderId="35" xfId="0" applyFont="1" applyFill="1" applyBorder="1" applyAlignment="1">
      <alignment horizontal="left" vertical="center"/>
    </xf>
    <xf numFmtId="3" fontId="5" fillId="0" borderId="0" xfId="47" applyNumberFormat="1" applyFont="1" applyFill="1" applyBorder="1" applyAlignment="1">
      <alignment horizontal="right" vertical="center"/>
      <protection/>
    </xf>
    <xf numFmtId="0" fontId="11" fillId="0" borderId="0" xfId="0" applyFont="1" applyFill="1" applyAlignment="1">
      <alignment vertical="center"/>
    </xf>
    <xf numFmtId="0" fontId="12" fillId="0" borderId="0" xfId="0" applyFont="1" applyFill="1" applyAlignment="1">
      <alignment vertical="center"/>
    </xf>
    <xf numFmtId="3" fontId="5" fillId="0" borderId="35" xfId="47" applyNumberFormat="1" applyFont="1" applyFill="1" applyBorder="1" applyAlignment="1">
      <alignment horizontal="right" vertical="center"/>
      <protection/>
    </xf>
    <xf numFmtId="3" fontId="5" fillId="0" borderId="79" xfId="47" applyNumberFormat="1" applyFont="1" applyFill="1" applyBorder="1" applyAlignment="1">
      <alignment horizontal="right" vertical="center"/>
      <protection/>
    </xf>
    <xf numFmtId="0" fontId="11" fillId="31" borderId="17" xfId="0" applyFont="1" applyFill="1" applyBorder="1" applyAlignment="1">
      <alignment horizontal="center" vertical="center"/>
    </xf>
    <xf numFmtId="0" fontId="11" fillId="31" borderId="90" xfId="0" applyFont="1" applyFill="1" applyBorder="1" applyAlignment="1">
      <alignment horizontal="center" vertical="center"/>
    </xf>
    <xf numFmtId="0" fontId="12" fillId="31" borderId="28" xfId="0" applyFont="1" applyFill="1" applyBorder="1" applyAlignment="1">
      <alignment vertical="center"/>
    </xf>
    <xf numFmtId="3" fontId="5" fillId="31" borderId="17" xfId="47" applyNumberFormat="1" applyFont="1" applyFill="1" applyBorder="1" applyAlignment="1">
      <alignment horizontal="right" vertical="center"/>
      <protection/>
    </xf>
    <xf numFmtId="3" fontId="5" fillId="31" borderId="18" xfId="47" applyNumberFormat="1" applyFont="1" applyFill="1" applyBorder="1" applyAlignment="1">
      <alignment horizontal="right" vertical="center"/>
      <protection/>
    </xf>
    <xf numFmtId="0" fontId="20" fillId="0" borderId="0" xfId="0" applyFont="1" applyFill="1" applyBorder="1" applyAlignment="1">
      <alignment vertical="center"/>
    </xf>
    <xf numFmtId="0" fontId="11" fillId="0" borderId="0" xfId="0" applyFont="1" applyFill="1" applyBorder="1" applyAlignment="1">
      <alignment vertical="center"/>
    </xf>
    <xf numFmtId="0" fontId="25" fillId="0" borderId="0" xfId="0" applyFont="1" applyAlignment="1">
      <alignment vertical="center"/>
    </xf>
    <xf numFmtId="0" fontId="6" fillId="0" borderId="0" xfId="0" applyFont="1" applyAlignment="1">
      <alignment vertical="center"/>
    </xf>
    <xf numFmtId="0" fontId="11" fillId="0" borderId="45" xfId="0" applyFont="1" applyBorder="1" applyAlignment="1">
      <alignment vertical="center"/>
    </xf>
    <xf numFmtId="0" fontId="11" fillId="0" borderId="42" xfId="0" applyFont="1" applyBorder="1" applyAlignment="1">
      <alignment vertical="center"/>
    </xf>
    <xf numFmtId="49" fontId="11" fillId="0" borderId="35" xfId="0" applyNumberFormat="1" applyFont="1" applyBorder="1" applyAlignment="1">
      <alignment horizontal="left" vertical="center" wrapText="1"/>
    </xf>
    <xf numFmtId="49" fontId="11" fillId="0" borderId="35" xfId="0" applyNumberFormat="1" applyFont="1" applyBorder="1" applyAlignment="1">
      <alignment horizontal="left" vertical="center"/>
    </xf>
    <xf numFmtId="0" fontId="11" fillId="0" borderId="0" xfId="0" applyFont="1" applyBorder="1" applyAlignment="1">
      <alignment vertical="center"/>
    </xf>
    <xf numFmtId="49" fontId="11" fillId="0" borderId="0" xfId="0" applyNumberFormat="1" applyFont="1" applyBorder="1" applyAlignment="1">
      <alignment horizontal="left" vertical="center" wrapText="1"/>
    </xf>
    <xf numFmtId="49" fontId="11" fillId="0" borderId="0" xfId="0" applyNumberFormat="1" applyFont="1" applyBorder="1" applyAlignment="1">
      <alignment horizontal="left" vertical="center"/>
    </xf>
    <xf numFmtId="0" fontId="11" fillId="0" borderId="35" xfId="0" applyFont="1" applyBorder="1" applyAlignment="1">
      <alignment vertical="center"/>
    </xf>
    <xf numFmtId="0" fontId="11" fillId="0" borderId="35" xfId="0" applyFont="1" applyBorder="1" applyAlignment="1">
      <alignment horizontal="left" vertical="center"/>
    </xf>
    <xf numFmtId="0" fontId="11" fillId="0" borderId="110" xfId="0" applyFont="1" applyBorder="1" applyAlignment="1">
      <alignment vertical="center"/>
    </xf>
    <xf numFmtId="0" fontId="11" fillId="0" borderId="35" xfId="0" applyFont="1" applyBorder="1" applyAlignment="1">
      <alignment horizontal="center" vertical="center"/>
    </xf>
    <xf numFmtId="16" fontId="11" fillId="0" borderId="35" xfId="0" applyNumberFormat="1" applyFont="1" applyBorder="1" applyAlignment="1">
      <alignment horizontal="left" vertical="center"/>
    </xf>
    <xf numFmtId="0" fontId="12" fillId="25" borderId="35" xfId="0" applyFont="1" applyFill="1" applyBorder="1" applyAlignment="1">
      <alignment horizontal="left" vertical="center"/>
    </xf>
    <xf numFmtId="0" fontId="12" fillId="25" borderId="111" xfId="0" applyFont="1" applyFill="1" applyBorder="1" applyAlignment="1">
      <alignment horizontal="left" vertical="center"/>
    </xf>
    <xf numFmtId="0" fontId="12" fillId="0" borderId="0" xfId="0" applyFont="1" applyFill="1" applyBorder="1" applyAlignment="1">
      <alignment vertical="center"/>
    </xf>
    <xf numFmtId="0" fontId="30" fillId="0" borderId="0" xfId="0" applyFont="1" applyAlignment="1">
      <alignment vertical="center"/>
    </xf>
    <xf numFmtId="3" fontId="5" fillId="0" borderId="28" xfId="47" applyNumberFormat="1" applyFont="1" applyBorder="1" applyAlignment="1" applyProtection="1">
      <alignment vertical="center"/>
      <protection locked="0"/>
    </xf>
    <xf numFmtId="165" fontId="5" fillId="0" borderId="27" xfId="47" applyNumberFormat="1" applyFont="1" applyBorder="1" applyAlignment="1" applyProtection="1">
      <alignment vertical="center"/>
      <protection locked="0"/>
    </xf>
    <xf numFmtId="0" fontId="5" fillId="8" borderId="95" xfId="47" applyFont="1" applyFill="1" applyBorder="1" applyAlignment="1" applyProtection="1">
      <alignment horizontal="center" vertical="center"/>
      <protection/>
    </xf>
    <xf numFmtId="0" fontId="5" fillId="8" borderId="21" xfId="47" applyFont="1" applyFill="1" applyBorder="1" applyAlignment="1" applyProtection="1">
      <alignment horizontal="center" vertical="center"/>
      <protection/>
    </xf>
    <xf numFmtId="0" fontId="7" fillId="0" borderId="16" xfId="47" applyFont="1" applyBorder="1" applyAlignment="1" applyProtection="1">
      <alignment horizontal="center" vertical="center" wrapText="1"/>
      <protection/>
    </xf>
    <xf numFmtId="173" fontId="5" fillId="25" borderId="19" xfId="47" applyNumberFormat="1" applyFont="1" applyFill="1" applyBorder="1" applyAlignment="1" applyProtection="1">
      <alignment horizontal="right" vertical="center"/>
      <protection locked="0"/>
    </xf>
    <xf numFmtId="0" fontId="5" fillId="0" borderId="13" xfId="47" applyFont="1" applyBorder="1" applyAlignment="1" applyProtection="1">
      <alignment horizontal="center" vertical="center" wrapText="1"/>
      <protection/>
    </xf>
    <xf numFmtId="0" fontId="5" fillId="0" borderId="30" xfId="47" applyFont="1" applyBorder="1" applyAlignment="1" applyProtection="1">
      <alignment horizontal="center" vertical="center" wrapText="1"/>
      <protection/>
    </xf>
    <xf numFmtId="165" fontId="5" fillId="0" borderId="24" xfId="47" applyNumberFormat="1" applyFont="1" applyFill="1" applyBorder="1" applyAlignment="1" applyProtection="1">
      <alignment horizontal="right" vertical="center" wrapText="1"/>
      <protection locked="0"/>
    </xf>
    <xf numFmtId="165" fontId="5" fillId="0" borderId="25" xfId="47" applyNumberFormat="1" applyFont="1" applyFill="1" applyBorder="1" applyAlignment="1" applyProtection="1">
      <alignment horizontal="right" vertical="center" wrapText="1"/>
      <protection locked="0"/>
    </xf>
    <xf numFmtId="165" fontId="5" fillId="0" borderId="76" xfId="47" applyNumberFormat="1" applyFont="1" applyFill="1" applyBorder="1" applyAlignment="1" applyProtection="1">
      <alignment horizontal="right" vertical="center" wrapText="1"/>
      <protection/>
    </xf>
    <xf numFmtId="165" fontId="7" fillId="0" borderId="31" xfId="47" applyNumberFormat="1" applyFont="1" applyFill="1" applyBorder="1" applyAlignment="1" applyProtection="1">
      <alignment horizontal="right" vertical="center" wrapText="1"/>
      <protection locked="0"/>
    </xf>
    <xf numFmtId="0" fontId="6" fillId="0" borderId="0" xfId="47" applyFont="1" applyFill="1" applyAlignment="1" applyProtection="1">
      <alignment vertical="center"/>
      <protection/>
    </xf>
    <xf numFmtId="0" fontId="5" fillId="8" borderId="19" xfId="47" applyFont="1" applyFill="1" applyBorder="1" applyAlignment="1" applyProtection="1">
      <alignment horizontal="left" vertical="center"/>
      <protection/>
    </xf>
    <xf numFmtId="0" fontId="5" fillId="0" borderId="42" xfId="47" applyFont="1" applyBorder="1" applyAlignment="1" applyProtection="1">
      <alignment vertical="center" wrapText="1"/>
      <protection/>
    </xf>
    <xf numFmtId="3" fontId="5" fillId="0" borderId="26" xfId="47" applyNumberFormat="1" applyFont="1" applyBorder="1" applyAlignment="1" applyProtection="1">
      <alignment vertical="center" wrapText="1"/>
      <protection/>
    </xf>
    <xf numFmtId="3" fontId="7" fillId="0" borderId="17" xfId="47" applyNumberFormat="1" applyFont="1" applyFill="1" applyBorder="1" applyAlignment="1" applyProtection="1">
      <alignment horizontal="left" vertical="center"/>
      <protection/>
    </xf>
    <xf numFmtId="3" fontId="7" fillId="0" borderId="90" xfId="47" applyNumberFormat="1" applyFont="1" applyFill="1" applyBorder="1" applyAlignment="1" applyProtection="1">
      <alignment vertical="center"/>
      <protection/>
    </xf>
    <xf numFmtId="0" fontId="28" fillId="0" borderId="0" xfId="47" applyFont="1" applyAlignment="1" applyProtection="1">
      <alignment horizontal="left" vertical="center" wrapText="1"/>
      <protection/>
    </xf>
    <xf numFmtId="165" fontId="5" fillId="0" borderId="27" xfId="47" applyNumberFormat="1" applyFont="1" applyBorder="1" applyAlignment="1" applyProtection="1">
      <alignment vertical="center"/>
      <protection/>
    </xf>
    <xf numFmtId="0" fontId="21" fillId="0" borderId="0" xfId="47" applyFont="1" applyAlignment="1" applyProtection="1">
      <alignment vertical="center"/>
      <protection/>
    </xf>
    <xf numFmtId="0" fontId="5" fillId="8" borderId="43" xfId="47" applyFont="1" applyFill="1" applyBorder="1" applyAlignment="1" applyProtection="1">
      <alignment horizontal="center" vertical="center" wrapText="1"/>
      <protection/>
    </xf>
    <xf numFmtId="0" fontId="11" fillId="0" borderId="0" xfId="0" applyFont="1" applyAlignment="1">
      <alignment vertical="center"/>
    </xf>
    <xf numFmtId="0" fontId="5" fillId="0" borderId="32" xfId="47" applyFont="1" applyFill="1" applyBorder="1" applyAlignment="1">
      <alignment horizontal="center" vertical="center" wrapText="1"/>
      <protection/>
    </xf>
    <xf numFmtId="3" fontId="5" fillId="0" borderId="0" xfId="47" applyNumberFormat="1" applyFont="1" applyAlignment="1">
      <alignment vertical="center"/>
      <protection/>
    </xf>
    <xf numFmtId="0" fontId="37" fillId="0" borderId="0" xfId="47" applyFont="1" applyAlignment="1">
      <alignment vertical="center"/>
      <protection/>
    </xf>
    <xf numFmtId="4" fontId="37" fillId="0" borderId="0" xfId="47" applyNumberFormat="1" applyFont="1" applyAlignment="1">
      <alignment vertical="center"/>
      <protection/>
    </xf>
    <xf numFmtId="3" fontId="37" fillId="0" borderId="0" xfId="47" applyNumberFormat="1" applyFont="1" applyAlignment="1">
      <alignment vertical="center"/>
      <protection/>
    </xf>
    <xf numFmtId="0" fontId="6" fillId="0" borderId="0" xfId="47" applyFont="1" applyAlignment="1" applyProtection="1">
      <alignment/>
      <protection/>
    </xf>
    <xf numFmtId="0" fontId="40" fillId="0" borderId="0" xfId="0" applyFont="1" applyAlignment="1" applyProtection="1">
      <alignment vertical="center"/>
      <protection/>
    </xf>
    <xf numFmtId="3" fontId="5" fillId="0" borderId="13" xfId="47" applyNumberFormat="1" applyFont="1" applyBorder="1" applyAlignment="1" applyProtection="1">
      <alignment horizontal="right" vertical="center"/>
      <protection/>
    </xf>
    <xf numFmtId="0" fontId="37" fillId="0" borderId="0" xfId="47" applyFont="1" applyAlignment="1" applyProtection="1">
      <alignment vertical="center"/>
      <protection/>
    </xf>
    <xf numFmtId="3" fontId="38" fillId="0" borderId="0" xfId="47" applyNumberFormat="1" applyFont="1" applyAlignment="1" applyProtection="1">
      <alignment vertical="center"/>
      <protection/>
    </xf>
    <xf numFmtId="0" fontId="8" fillId="0" borderId="0" xfId="47" applyFont="1" applyAlignment="1" applyProtection="1">
      <alignment vertical="center"/>
      <protection/>
    </xf>
    <xf numFmtId="165" fontId="5" fillId="0" borderId="21" xfId="47" applyNumberFormat="1" applyFont="1" applyFill="1" applyBorder="1" applyAlignment="1" applyProtection="1">
      <alignment horizontal="right" vertical="center" wrapText="1"/>
      <protection locked="0"/>
    </xf>
    <xf numFmtId="165" fontId="5" fillId="0" borderId="20" xfId="47" applyNumberFormat="1" applyFont="1" applyFill="1" applyBorder="1" applyAlignment="1" applyProtection="1">
      <alignment horizontal="right" vertical="center" wrapText="1"/>
      <protection locked="0"/>
    </xf>
    <xf numFmtId="165" fontId="0" fillId="0" borderId="58" xfId="0" applyNumberFormat="1" applyFont="1" applyBorder="1" applyAlignment="1" applyProtection="1">
      <alignment horizontal="right" vertical="center"/>
      <protection locked="0"/>
    </xf>
    <xf numFmtId="165" fontId="0" fillId="0" borderId="40" xfId="0" applyNumberFormat="1" applyFont="1" applyBorder="1" applyAlignment="1" applyProtection="1">
      <alignment horizontal="right" vertical="center"/>
      <protection locked="0"/>
    </xf>
    <xf numFmtId="165" fontId="5" fillId="8" borderId="12" xfId="47" applyNumberFormat="1" applyFont="1" applyFill="1" applyBorder="1" applyAlignment="1" applyProtection="1">
      <alignment horizontal="right" vertical="center"/>
      <protection/>
    </xf>
    <xf numFmtId="165" fontId="5" fillId="0" borderId="22" xfId="47" applyNumberFormat="1" applyFont="1" applyFill="1" applyBorder="1" applyAlignment="1" applyProtection="1">
      <alignment horizontal="right" vertical="center" wrapText="1"/>
      <protection locked="0"/>
    </xf>
    <xf numFmtId="165" fontId="5" fillId="0" borderId="68" xfId="47" applyNumberFormat="1" applyFont="1" applyFill="1" applyBorder="1" applyAlignment="1" applyProtection="1">
      <alignment horizontal="right" vertical="center" wrapText="1"/>
      <protection locked="0"/>
    </xf>
    <xf numFmtId="165" fontId="5" fillId="0" borderId="19" xfId="47" applyNumberFormat="1" applyFont="1" applyFill="1" applyBorder="1" applyAlignment="1" applyProtection="1">
      <alignment horizontal="right" vertical="center" wrapText="1"/>
      <protection locked="0"/>
    </xf>
    <xf numFmtId="165" fontId="0" fillId="0" borderId="83" xfId="0" applyNumberFormat="1" applyFont="1" applyBorder="1" applyAlignment="1" applyProtection="1">
      <alignment horizontal="right" vertical="center"/>
      <protection locked="0"/>
    </xf>
    <xf numFmtId="165" fontId="0" fillId="0" borderId="42" xfId="0" applyNumberFormat="1" applyFont="1" applyBorder="1" applyAlignment="1" applyProtection="1">
      <alignment horizontal="right" vertical="center"/>
      <protection locked="0"/>
    </xf>
    <xf numFmtId="165" fontId="5" fillId="8" borderId="22" xfId="47" applyNumberFormat="1" applyFont="1" applyFill="1" applyBorder="1" applyAlignment="1" applyProtection="1">
      <alignment horizontal="right" vertical="center"/>
      <protection/>
    </xf>
    <xf numFmtId="165" fontId="5" fillId="0" borderId="43" xfId="47" applyNumberFormat="1" applyFont="1" applyFill="1" applyBorder="1" applyAlignment="1" applyProtection="1">
      <alignment horizontal="right" vertical="center" wrapText="1"/>
      <protection/>
    </xf>
    <xf numFmtId="165" fontId="5" fillId="0" borderId="81" xfId="47" applyNumberFormat="1" applyFont="1" applyFill="1" applyBorder="1" applyAlignment="1" applyProtection="1">
      <alignment horizontal="right" vertical="center" wrapText="1"/>
      <protection/>
    </xf>
    <xf numFmtId="165" fontId="5" fillId="0" borderId="26" xfId="47" applyNumberFormat="1" applyFont="1" applyFill="1" applyBorder="1" applyAlignment="1" applyProtection="1">
      <alignment horizontal="right" vertical="center" wrapText="1"/>
      <protection/>
    </xf>
    <xf numFmtId="165" fontId="5" fillId="0" borderId="27" xfId="47" applyNumberFormat="1" applyFont="1" applyFill="1" applyBorder="1" applyAlignment="1" applyProtection="1">
      <alignment horizontal="right" vertical="center" wrapText="1"/>
      <protection/>
    </xf>
    <xf numFmtId="165" fontId="0" fillId="0" borderId="43" xfId="0" applyNumberFormat="1" applyFont="1" applyBorder="1" applyAlignment="1" applyProtection="1">
      <alignment horizontal="right" vertical="center"/>
      <protection/>
    </xf>
    <xf numFmtId="165" fontId="0" fillId="0" borderId="27" xfId="0" applyNumberFormat="1" applyFont="1" applyBorder="1" applyAlignment="1" applyProtection="1">
      <alignment horizontal="right" vertical="center"/>
      <protection/>
    </xf>
    <xf numFmtId="165" fontId="0" fillId="0" borderId="43" xfId="0" applyNumberFormat="1" applyBorder="1" applyAlignment="1" applyProtection="1">
      <alignment horizontal="right" vertical="center"/>
      <protection/>
    </xf>
    <xf numFmtId="165" fontId="0" fillId="0" borderId="27" xfId="0" applyNumberFormat="1" applyBorder="1" applyAlignment="1" applyProtection="1">
      <alignment horizontal="right" vertical="center"/>
      <protection/>
    </xf>
    <xf numFmtId="165" fontId="0" fillId="0" borderId="112" xfId="0" applyNumberFormat="1" applyFont="1" applyBorder="1" applyAlignment="1" applyProtection="1">
      <alignment horizontal="right" vertical="center"/>
      <protection/>
    </xf>
    <xf numFmtId="165" fontId="0" fillId="0" borderId="45" xfId="0" applyNumberFormat="1" applyFont="1" applyBorder="1" applyAlignment="1" applyProtection="1">
      <alignment horizontal="right" vertical="center"/>
      <protection/>
    </xf>
    <xf numFmtId="165" fontId="5" fillId="8" borderId="43" xfId="47" applyNumberFormat="1" applyFont="1" applyFill="1" applyBorder="1" applyAlignment="1" applyProtection="1">
      <alignment horizontal="right" vertical="center"/>
      <protection/>
    </xf>
    <xf numFmtId="165" fontId="7" fillId="0" borderId="17" xfId="47" applyNumberFormat="1" applyFont="1" applyFill="1" applyBorder="1" applyAlignment="1" applyProtection="1">
      <alignment horizontal="right" vertical="center" wrapText="1"/>
      <protection/>
    </xf>
    <xf numFmtId="165" fontId="7" fillId="0" borderId="46" xfId="47" applyNumberFormat="1" applyFont="1" applyFill="1" applyBorder="1" applyAlignment="1" applyProtection="1">
      <alignment horizontal="right" vertical="center" wrapText="1"/>
      <protection/>
    </xf>
    <xf numFmtId="165" fontId="7" fillId="0" borderId="18" xfId="47" applyNumberFormat="1" applyFont="1" applyFill="1" applyBorder="1" applyAlignment="1" applyProtection="1">
      <alignment horizontal="right" vertical="center" wrapText="1"/>
      <protection/>
    </xf>
    <xf numFmtId="165" fontId="7" fillId="0" borderId="28" xfId="47" applyNumberFormat="1" applyFont="1" applyFill="1" applyBorder="1" applyAlignment="1" applyProtection="1">
      <alignment horizontal="right" vertical="center" wrapText="1"/>
      <protection/>
    </xf>
    <xf numFmtId="165" fontId="20" fillId="0" borderId="17" xfId="0" applyNumberFormat="1" applyFont="1" applyBorder="1" applyAlignment="1" applyProtection="1">
      <alignment horizontal="right" vertical="center"/>
      <protection/>
    </xf>
    <xf numFmtId="165" fontId="20" fillId="0" borderId="28" xfId="0" applyNumberFormat="1" applyFont="1" applyBorder="1" applyAlignment="1" applyProtection="1">
      <alignment horizontal="right" vertical="center"/>
      <protection/>
    </xf>
    <xf numFmtId="165" fontId="20" fillId="0" borderId="16" xfId="0" applyNumberFormat="1" applyFont="1" applyBorder="1" applyAlignment="1" applyProtection="1">
      <alignment horizontal="right" vertical="center"/>
      <protection/>
    </xf>
    <xf numFmtId="165" fontId="20" fillId="0" borderId="87" xfId="0" applyNumberFormat="1" applyFont="1" applyBorder="1" applyAlignment="1" applyProtection="1">
      <alignment horizontal="right" vertical="center"/>
      <protection/>
    </xf>
    <xf numFmtId="165" fontId="7" fillId="8" borderId="17" xfId="47" applyNumberFormat="1" applyFont="1" applyFill="1" applyBorder="1" applyAlignment="1" applyProtection="1">
      <alignment horizontal="right" vertical="center" wrapText="1"/>
      <protection/>
    </xf>
    <xf numFmtId="165" fontId="5" fillId="0" borderId="24" xfId="47" applyNumberFormat="1" applyFont="1" applyFill="1" applyBorder="1" applyAlignment="1" applyProtection="1">
      <alignment horizontal="center" vertical="center" wrapText="1"/>
      <protection locked="0"/>
    </xf>
    <xf numFmtId="165" fontId="5" fillId="0" borderId="80" xfId="47" applyNumberFormat="1" applyFont="1" applyFill="1" applyBorder="1" applyAlignment="1" applyProtection="1">
      <alignment horizontal="right" vertical="center" wrapText="1"/>
      <protection/>
    </xf>
    <xf numFmtId="165" fontId="5" fillId="0" borderId="20" xfId="47" applyNumberFormat="1" applyFont="1" applyFill="1" applyBorder="1" applyAlignment="1" applyProtection="1">
      <alignment horizontal="right" vertical="center" wrapText="1"/>
      <protection/>
    </xf>
    <xf numFmtId="165" fontId="5" fillId="0" borderId="68" xfId="47" applyNumberFormat="1" applyFont="1" applyFill="1" applyBorder="1" applyAlignment="1" applyProtection="1">
      <alignment horizontal="right" vertical="center" wrapText="1"/>
      <protection/>
    </xf>
    <xf numFmtId="165" fontId="5" fillId="0" borderId="19" xfId="47" applyNumberFormat="1" applyFont="1" applyFill="1" applyBorder="1" applyAlignment="1" applyProtection="1">
      <alignment horizontal="right" vertical="center" wrapText="1"/>
      <protection/>
    </xf>
    <xf numFmtId="165" fontId="5" fillId="0" borderId="25" xfId="47" applyNumberFormat="1" applyFont="1" applyFill="1" applyBorder="1" applyAlignment="1" applyProtection="1">
      <alignment horizontal="center" vertical="center" wrapText="1"/>
      <protection locked="0"/>
    </xf>
    <xf numFmtId="165" fontId="5" fillId="0" borderId="15" xfId="47" applyNumberFormat="1" applyFont="1" applyFill="1" applyBorder="1" applyAlignment="1" applyProtection="1">
      <alignment horizontal="right" vertical="center" wrapText="1"/>
      <protection/>
    </xf>
    <xf numFmtId="165" fontId="5" fillId="0" borderId="11" xfId="47" applyNumberFormat="1" applyFont="1" applyFill="1" applyBorder="1" applyAlignment="1" applyProtection="1">
      <alignment horizontal="right" vertical="center" wrapText="1"/>
      <protection/>
    </xf>
    <xf numFmtId="165" fontId="5" fillId="0" borderId="76" xfId="47" applyNumberFormat="1" applyFont="1" applyFill="1" applyBorder="1" applyAlignment="1" applyProtection="1">
      <alignment horizontal="center" vertical="center" wrapText="1"/>
      <protection/>
    </xf>
    <xf numFmtId="165" fontId="5" fillId="0" borderId="75" xfId="47" applyNumberFormat="1" applyFont="1" applyFill="1" applyBorder="1" applyAlignment="1" applyProtection="1">
      <alignment horizontal="right" vertical="center" wrapText="1"/>
      <protection/>
    </xf>
    <xf numFmtId="165" fontId="7" fillId="0" borderId="62" xfId="47" applyNumberFormat="1" applyFont="1" applyFill="1" applyBorder="1" applyAlignment="1" applyProtection="1">
      <alignment horizontal="right" vertical="center" wrapText="1"/>
      <protection/>
    </xf>
    <xf numFmtId="165" fontId="7" fillId="0" borderId="30" xfId="47" applyNumberFormat="1" applyFont="1" applyFill="1" applyBorder="1" applyAlignment="1" applyProtection="1">
      <alignment horizontal="right" vertical="center" wrapText="1"/>
      <protection/>
    </xf>
    <xf numFmtId="165" fontId="7" fillId="0" borderId="31" xfId="47" applyNumberFormat="1" applyFont="1" applyFill="1" applyBorder="1" applyAlignment="1" applyProtection="1">
      <alignment horizontal="center" vertical="center" wrapText="1"/>
      <protection locked="0"/>
    </xf>
    <xf numFmtId="165" fontId="7" fillId="0" borderId="113" xfId="47" applyNumberFormat="1" applyFont="1" applyFill="1" applyBorder="1" applyAlignment="1" applyProtection="1">
      <alignment horizontal="right" vertical="center" wrapText="1"/>
      <protection/>
    </xf>
    <xf numFmtId="165" fontId="5" fillId="8" borderId="29" xfId="47" applyNumberFormat="1" applyFont="1" applyFill="1" applyBorder="1" applyAlignment="1" applyProtection="1">
      <alignment horizontal="right" vertical="center"/>
      <protection/>
    </xf>
    <xf numFmtId="165" fontId="5" fillId="8" borderId="25" xfId="47" applyNumberFormat="1" applyFont="1" applyFill="1" applyBorder="1" applyAlignment="1" applyProtection="1">
      <alignment horizontal="right" vertical="center"/>
      <protection/>
    </xf>
    <xf numFmtId="165" fontId="5" fillId="8" borderId="27" xfId="47" applyNumberFormat="1" applyFont="1" applyFill="1" applyBorder="1" applyAlignment="1" applyProtection="1">
      <alignment horizontal="right" vertical="center"/>
      <protection/>
    </xf>
    <xf numFmtId="165" fontId="20" fillId="8" borderId="28" xfId="0" applyNumberFormat="1" applyFont="1" applyFill="1" applyBorder="1" applyAlignment="1" applyProtection="1">
      <alignment horizontal="right" vertical="center"/>
      <protection/>
    </xf>
    <xf numFmtId="0" fontId="5" fillId="0" borderId="0" xfId="47" applyFont="1" applyProtection="1">
      <alignment/>
      <protection locked="0"/>
    </xf>
    <xf numFmtId="0" fontId="5" fillId="0" borderId="0" xfId="47" applyFont="1" applyFill="1" applyBorder="1" applyAlignment="1" applyProtection="1">
      <alignment horizontal="left" vertical="center" wrapText="1"/>
      <protection locked="0"/>
    </xf>
    <xf numFmtId="4" fontId="5" fillId="0" borderId="0" xfId="47" applyNumberFormat="1" applyFont="1" applyFill="1" applyBorder="1" applyAlignment="1" applyProtection="1">
      <alignment horizontal="left" vertical="center" wrapText="1"/>
      <protection locked="0"/>
    </xf>
    <xf numFmtId="0" fontId="5" fillId="0" borderId="41" xfId="0" applyFont="1" applyFill="1" applyBorder="1" applyAlignment="1">
      <alignment horizontal="justify" vertical="center"/>
    </xf>
    <xf numFmtId="0" fontId="11" fillId="0" borderId="41" xfId="0" applyFont="1" applyFill="1" applyBorder="1" applyAlignment="1">
      <alignment horizontal="justify" vertical="center"/>
    </xf>
    <xf numFmtId="0" fontId="11" fillId="0" borderId="41" xfId="0" applyFont="1" applyFill="1" applyBorder="1" applyAlignment="1">
      <alignment horizontal="left" vertical="center"/>
    </xf>
    <xf numFmtId="0" fontId="11" fillId="0" borderId="41" xfId="0" applyFont="1" applyBorder="1" applyAlignment="1">
      <alignment vertical="center"/>
    </xf>
    <xf numFmtId="0" fontId="23" fillId="0" borderId="41" xfId="0" applyFont="1" applyBorder="1" applyAlignment="1">
      <alignment vertical="center"/>
    </xf>
    <xf numFmtId="0" fontId="11" fillId="8" borderId="22" xfId="0" applyFont="1" applyFill="1" applyBorder="1" applyAlignment="1">
      <alignment horizontal="right" vertical="center"/>
    </xf>
    <xf numFmtId="0" fontId="11" fillId="8" borderId="22" xfId="0" applyFont="1" applyFill="1" applyBorder="1" applyAlignment="1">
      <alignment horizontal="center" vertical="center"/>
    </xf>
    <xf numFmtId="49" fontId="11" fillId="0" borderId="114" xfId="0" applyNumberFormat="1" applyFont="1" applyBorder="1" applyAlignment="1">
      <alignment horizontal="left" vertical="center"/>
    </xf>
    <xf numFmtId="49" fontId="11" fillId="0" borderId="115" xfId="0" applyNumberFormat="1" applyFont="1" applyBorder="1" applyAlignment="1">
      <alignment horizontal="left" vertical="center"/>
    </xf>
    <xf numFmtId="0" fontId="11" fillId="0" borderId="114" xfId="0" applyFont="1" applyBorder="1" applyAlignment="1">
      <alignment horizontal="left" vertical="center"/>
    </xf>
    <xf numFmtId="0" fontId="11" fillId="0" borderId="116" xfId="0" applyFont="1" applyBorder="1" applyAlignment="1">
      <alignment horizontal="left" vertical="center"/>
    </xf>
    <xf numFmtId="0" fontId="31" fillId="25" borderId="114" xfId="0" applyFont="1" applyFill="1" applyBorder="1" applyAlignment="1">
      <alignment horizontal="right" vertical="center"/>
    </xf>
    <xf numFmtId="0" fontId="11" fillId="0" borderId="81"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1" fillId="0" borderId="81" xfId="0" applyFont="1" applyFill="1" applyBorder="1" applyAlignment="1">
      <alignment horizontal="center" vertical="center" wrapText="1" shrinkToFit="1"/>
    </xf>
    <xf numFmtId="0" fontId="11" fillId="0" borderId="117" xfId="0" applyFont="1" applyFill="1" applyBorder="1" applyAlignment="1">
      <alignment horizontal="center" vertical="center" wrapText="1" shrinkToFit="1"/>
    </xf>
    <xf numFmtId="0" fontId="11" fillId="0" borderId="26"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3" fontId="5" fillId="0" borderId="19" xfId="47" applyNumberFormat="1" applyFont="1" applyFill="1" applyBorder="1" applyAlignment="1" applyProtection="1">
      <alignment horizontal="right" vertical="center"/>
      <protection locked="0"/>
    </xf>
    <xf numFmtId="0" fontId="11" fillId="0" borderId="0" xfId="0" applyFont="1" applyFill="1" applyBorder="1" applyAlignment="1">
      <alignment horizontal="center" vertical="center" wrapText="1" shrinkToFit="1"/>
    </xf>
    <xf numFmtId="3" fontId="5" fillId="0" borderId="110" xfId="47" applyNumberFormat="1" applyFont="1" applyFill="1" applyBorder="1" applyAlignment="1">
      <alignment horizontal="right" vertical="center"/>
      <protection/>
    </xf>
    <xf numFmtId="3" fontId="5" fillId="8" borderId="25" xfId="47" applyNumberFormat="1" applyFont="1" applyFill="1" applyBorder="1" applyAlignment="1">
      <alignment horizontal="right" vertical="center"/>
      <protection/>
    </xf>
    <xf numFmtId="0" fontId="11" fillId="8" borderId="19" xfId="0" applyFont="1" applyFill="1" applyBorder="1" applyAlignment="1">
      <alignment horizontal="right" vertical="center"/>
    </xf>
    <xf numFmtId="3" fontId="5" fillId="0" borderId="22" xfId="47" applyNumberFormat="1" applyFont="1" applyFill="1" applyBorder="1" applyAlignment="1" applyProtection="1">
      <alignment horizontal="right" vertical="center"/>
      <protection locked="0"/>
    </xf>
    <xf numFmtId="3" fontId="5" fillId="8" borderId="41" xfId="47" applyNumberFormat="1" applyFont="1" applyFill="1" applyBorder="1" applyAlignment="1">
      <alignment horizontal="right" vertical="center"/>
      <protection/>
    </xf>
    <xf numFmtId="3" fontId="5" fillId="32" borderId="41" xfId="47" applyNumberFormat="1" applyFont="1" applyFill="1" applyBorder="1" applyAlignment="1">
      <alignment horizontal="right" vertical="center"/>
      <protection/>
    </xf>
    <xf numFmtId="0" fontId="11" fillId="8" borderId="41" xfId="0" applyFont="1" applyFill="1" applyBorder="1" applyAlignment="1">
      <alignment horizontal="right" vertical="center"/>
    </xf>
    <xf numFmtId="3" fontId="5" fillId="31" borderId="47" xfId="47" applyNumberFormat="1" applyFont="1" applyFill="1" applyBorder="1" applyAlignment="1">
      <alignment horizontal="right" vertical="center"/>
      <protection/>
    </xf>
    <xf numFmtId="0" fontId="12" fillId="25" borderId="19" xfId="0" applyFont="1" applyFill="1" applyBorder="1" applyAlignment="1">
      <alignment horizontal="center" vertical="center"/>
    </xf>
    <xf numFmtId="0" fontId="12" fillId="0" borderId="19" xfId="0" applyFont="1" applyBorder="1" applyAlignment="1">
      <alignment horizontal="center" vertical="center"/>
    </xf>
    <xf numFmtId="0" fontId="11"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35" xfId="0" applyFont="1" applyFill="1" applyBorder="1" applyAlignment="1" applyProtection="1">
      <alignment horizontal="left" vertical="center"/>
      <protection locked="0"/>
    </xf>
    <xf numFmtId="0" fontId="12" fillId="0" borderId="41" xfId="0" applyFont="1" applyFill="1" applyBorder="1" applyAlignment="1" applyProtection="1">
      <alignment horizontal="left" vertical="center"/>
      <protection locked="0"/>
    </xf>
    <xf numFmtId="3" fontId="11" fillId="0" borderId="22" xfId="0" applyNumberFormat="1" applyFont="1" applyBorder="1" applyAlignment="1" applyProtection="1">
      <alignment horizontal="right" vertical="center"/>
      <protection locked="0"/>
    </xf>
    <xf numFmtId="3" fontId="11" fillId="0" borderId="19" xfId="0" applyNumberFormat="1" applyFont="1" applyBorder="1" applyAlignment="1" applyProtection="1">
      <alignment horizontal="right" vertical="center"/>
      <protection locked="0"/>
    </xf>
    <xf numFmtId="3" fontId="12" fillId="0" borderId="22" xfId="0" applyNumberFormat="1" applyFont="1" applyBorder="1" applyAlignment="1" applyProtection="1">
      <alignment horizontal="right" vertical="center"/>
      <protection locked="0"/>
    </xf>
    <xf numFmtId="3" fontId="12" fillId="0" borderId="19" xfId="0" applyNumberFormat="1" applyFont="1" applyBorder="1" applyAlignment="1" applyProtection="1">
      <alignment horizontal="right" vertical="center"/>
      <protection locked="0"/>
    </xf>
    <xf numFmtId="0" fontId="11" fillId="0" borderId="22" xfId="0" applyFont="1" applyFill="1" applyBorder="1" applyAlignment="1" applyProtection="1">
      <alignment horizontal="right" vertical="center"/>
      <protection locked="0"/>
    </xf>
    <xf numFmtId="3" fontId="11" fillId="0" borderId="43" xfId="0" applyNumberFormat="1" applyFont="1" applyBorder="1" applyAlignment="1" applyProtection="1">
      <alignment horizontal="right" vertical="center"/>
      <protection locked="0"/>
    </xf>
    <xf numFmtId="0" fontId="11" fillId="0" borderId="26"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88" xfId="0" applyFont="1" applyBorder="1" applyAlignment="1" applyProtection="1">
      <alignment vertical="center"/>
      <protection locked="0"/>
    </xf>
    <xf numFmtId="0" fontId="11" fillId="0" borderId="19" xfId="0" applyFont="1" applyBorder="1" applyAlignment="1" applyProtection="1">
      <alignment vertical="center"/>
      <protection locked="0"/>
    </xf>
    <xf numFmtId="3" fontId="5" fillId="0" borderId="26" xfId="47" applyNumberFormat="1" applyFont="1" applyFill="1" applyBorder="1" applyAlignment="1" applyProtection="1">
      <alignment horizontal="right" vertical="center"/>
      <protection locked="0"/>
    </xf>
    <xf numFmtId="3" fontId="5" fillId="0" borderId="25" xfId="47" applyNumberFormat="1" applyFont="1" applyFill="1" applyBorder="1" applyAlignment="1" applyProtection="1">
      <alignment horizontal="right" vertical="center"/>
      <protection/>
    </xf>
    <xf numFmtId="3" fontId="5" fillId="0" borderId="24" xfId="47" applyNumberFormat="1" applyFont="1" applyFill="1" applyBorder="1" applyAlignment="1" applyProtection="1">
      <alignment horizontal="right" vertical="center"/>
      <protection/>
    </xf>
    <xf numFmtId="0" fontId="5" fillId="0" borderId="40" xfId="47" applyFont="1" applyFill="1" applyBorder="1" applyAlignment="1" applyProtection="1">
      <alignment vertical="center"/>
      <protection/>
    </xf>
    <xf numFmtId="0" fontId="5" fillId="0" borderId="42" xfId="47" applyFont="1" applyFill="1" applyBorder="1" applyAlignment="1" applyProtection="1">
      <alignment horizontal="left" vertical="center"/>
      <protection/>
    </xf>
    <xf numFmtId="0" fontId="40" fillId="0" borderId="0" xfId="0" applyFont="1" applyAlignment="1" applyProtection="1">
      <alignment vertical="center"/>
      <protection/>
    </xf>
    <xf numFmtId="165" fontId="40" fillId="0" borderId="0" xfId="0" applyNumberFormat="1" applyFont="1" applyFill="1" applyAlignment="1" applyProtection="1">
      <alignment vertical="center"/>
      <protection/>
    </xf>
    <xf numFmtId="165" fontId="40" fillId="0" borderId="0" xfId="0" applyNumberFormat="1" applyFont="1" applyAlignment="1" applyProtection="1">
      <alignment vertical="center"/>
      <protection/>
    </xf>
    <xf numFmtId="165" fontId="0" fillId="0" borderId="0" xfId="0" applyNumberFormat="1" applyAlignment="1" applyProtection="1">
      <alignment vertical="center"/>
      <protection/>
    </xf>
    <xf numFmtId="165" fontId="40" fillId="0" borderId="0" xfId="0" applyNumberFormat="1" applyFont="1" applyAlignment="1" applyProtection="1">
      <alignment vertical="center"/>
      <protection/>
    </xf>
    <xf numFmtId="0" fontId="11" fillId="0" borderId="42" xfId="0" applyFont="1" applyFill="1" applyBorder="1" applyAlignment="1">
      <alignment horizontal="left" vertical="center"/>
    </xf>
    <xf numFmtId="0" fontId="6" fillId="25" borderId="0" xfId="47" applyFont="1" applyFill="1" applyAlignment="1" applyProtection="1">
      <alignment vertical="center"/>
      <protection locked="0"/>
    </xf>
    <xf numFmtId="0" fontId="5" fillId="25" borderId="0" xfId="47" applyFont="1" applyFill="1" applyAlignment="1">
      <alignment vertical="center"/>
      <protection/>
    </xf>
    <xf numFmtId="0" fontId="19" fillId="25" borderId="0" xfId="47" applyFont="1" applyFill="1" applyAlignment="1">
      <alignment vertical="center"/>
      <protection/>
    </xf>
    <xf numFmtId="0" fontId="5" fillId="25" borderId="0" xfId="47" applyFont="1" applyFill="1" applyAlignment="1">
      <alignment horizontal="center" vertical="center"/>
      <protection/>
    </xf>
    <xf numFmtId="0" fontId="5" fillId="25" borderId="0" xfId="47" applyFont="1" applyFill="1" applyBorder="1" applyAlignment="1">
      <alignment vertical="center"/>
      <protection/>
    </xf>
    <xf numFmtId="0" fontId="5" fillId="0" borderId="0" xfId="47" applyFont="1" applyAlignment="1">
      <alignment vertical="center"/>
      <protection/>
    </xf>
    <xf numFmtId="0" fontId="5" fillId="25" borderId="0" xfId="47" applyFont="1" applyFill="1" applyBorder="1" applyAlignment="1">
      <alignment horizontal="right" vertical="center"/>
      <protection/>
    </xf>
    <xf numFmtId="0" fontId="7" fillId="25" borderId="0" xfId="47" applyFont="1" applyFill="1" applyBorder="1" applyAlignment="1">
      <alignment horizontal="center" vertical="center"/>
      <protection/>
    </xf>
    <xf numFmtId="0" fontId="5" fillId="0" borderId="22" xfId="47" applyFont="1" applyFill="1" applyBorder="1" applyAlignment="1">
      <alignment horizontal="center" vertical="center"/>
      <protection/>
    </xf>
    <xf numFmtId="0" fontId="5" fillId="0" borderId="19" xfId="47" applyFont="1" applyFill="1" applyBorder="1" applyAlignment="1">
      <alignment horizontal="center" vertical="center"/>
      <protection/>
    </xf>
    <xf numFmtId="0" fontId="5" fillId="0" borderId="25" xfId="47" applyFont="1" applyFill="1" applyBorder="1" applyAlignment="1">
      <alignment horizontal="center" vertical="center"/>
      <protection/>
    </xf>
    <xf numFmtId="0" fontId="5" fillId="25" borderId="0" xfId="47" applyFont="1" applyFill="1" applyBorder="1" applyAlignment="1">
      <alignment horizontal="center" vertical="center"/>
      <protection/>
    </xf>
    <xf numFmtId="0" fontId="14" fillId="0" borderId="15" xfId="47" applyFont="1" applyFill="1" applyBorder="1" applyAlignment="1">
      <alignment horizontal="center" vertical="center"/>
      <protection/>
    </xf>
    <xf numFmtId="0" fontId="14" fillId="0" borderId="11" xfId="47" applyFont="1" applyFill="1" applyBorder="1" applyAlignment="1">
      <alignment horizontal="center" vertical="center"/>
      <protection/>
    </xf>
    <xf numFmtId="0" fontId="14" fillId="0" borderId="76" xfId="47" applyFont="1" applyFill="1" applyBorder="1" applyAlignment="1">
      <alignment horizontal="center" vertical="center"/>
      <protection/>
    </xf>
    <xf numFmtId="0" fontId="14" fillId="25" borderId="0" xfId="47" applyFont="1" applyFill="1" applyBorder="1" applyAlignment="1">
      <alignment horizontal="center" vertical="center"/>
      <protection/>
    </xf>
    <xf numFmtId="0" fontId="5" fillId="12" borderId="118" xfId="47" applyFont="1" applyFill="1" applyBorder="1" applyAlignment="1">
      <alignment horizontal="center" vertical="center"/>
      <protection/>
    </xf>
    <xf numFmtId="3" fontId="5" fillId="12" borderId="118" xfId="47" applyNumberFormat="1" applyFont="1" applyFill="1" applyBorder="1" applyAlignment="1">
      <alignment horizontal="right" vertical="center"/>
      <protection/>
    </xf>
    <xf numFmtId="3" fontId="5" fillId="12" borderId="119" xfId="47" applyNumberFormat="1" applyFont="1" applyFill="1" applyBorder="1" applyAlignment="1">
      <alignment horizontal="right" vertical="center"/>
      <protection/>
    </xf>
    <xf numFmtId="3" fontId="5" fillId="12" borderId="120" xfId="47" applyNumberFormat="1" applyFont="1" applyFill="1" applyBorder="1" applyAlignment="1">
      <alignment horizontal="right" vertical="center"/>
      <protection/>
    </xf>
    <xf numFmtId="0" fontId="5" fillId="8" borderId="121" xfId="47" applyFont="1" applyFill="1" applyBorder="1" applyAlignment="1">
      <alignment vertical="center"/>
      <protection/>
    </xf>
    <xf numFmtId="0" fontId="5" fillId="8" borderId="122" xfId="47" applyFont="1" applyFill="1" applyBorder="1" applyAlignment="1">
      <alignment horizontal="center" vertical="center"/>
      <protection/>
    </xf>
    <xf numFmtId="3" fontId="5" fillId="8" borderId="122" xfId="47" applyNumberFormat="1" applyFont="1" applyFill="1" applyBorder="1" applyAlignment="1">
      <alignment horizontal="right" vertical="center"/>
      <protection/>
    </xf>
    <xf numFmtId="3" fontId="5" fillId="8" borderId="123" xfId="47" applyNumberFormat="1" applyFont="1" applyFill="1" applyBorder="1" applyAlignment="1">
      <alignment horizontal="right" vertical="center"/>
      <protection/>
    </xf>
    <xf numFmtId="3" fontId="5" fillId="8" borderId="124" xfId="47" applyNumberFormat="1" applyFont="1" applyFill="1" applyBorder="1" applyAlignment="1">
      <alignment horizontal="right" vertical="center"/>
      <protection/>
    </xf>
    <xf numFmtId="0" fontId="5" fillId="12" borderId="121" xfId="47" applyFont="1" applyFill="1" applyBorder="1" applyAlignment="1">
      <alignment vertical="center"/>
      <protection/>
    </xf>
    <xf numFmtId="0" fontId="5" fillId="12" borderId="125" xfId="47" applyFont="1" applyFill="1" applyBorder="1" applyAlignment="1">
      <alignment vertical="center"/>
      <protection/>
    </xf>
    <xf numFmtId="0" fontId="5" fillId="12" borderId="125" xfId="49" applyFont="1" applyFill="1" applyBorder="1" applyAlignment="1">
      <alignment horizontal="right" vertical="center"/>
      <protection/>
    </xf>
    <xf numFmtId="0" fontId="5" fillId="12" borderId="125" xfId="49" applyFont="1" applyFill="1" applyBorder="1" applyAlignment="1">
      <alignment horizontal="left" vertical="center"/>
      <protection/>
    </xf>
    <xf numFmtId="0" fontId="5" fillId="12" borderId="126" xfId="47" applyFont="1" applyFill="1" applyBorder="1" applyAlignment="1">
      <alignment vertical="center"/>
      <protection/>
    </xf>
    <xf numFmtId="0" fontId="5" fillId="12" borderId="122" xfId="47" applyFont="1" applyFill="1" applyBorder="1" applyAlignment="1">
      <alignment horizontal="center" vertical="center"/>
      <protection/>
    </xf>
    <xf numFmtId="3" fontId="5" fillId="12" borderId="122" xfId="47" applyNumberFormat="1" applyFont="1" applyFill="1" applyBorder="1" applyAlignment="1">
      <alignment horizontal="right" vertical="center"/>
      <protection/>
    </xf>
    <xf numFmtId="3" fontId="5" fillId="12" borderId="123" xfId="47" applyNumberFormat="1" applyFont="1" applyFill="1" applyBorder="1" applyAlignment="1">
      <alignment horizontal="right" vertical="center"/>
      <protection/>
    </xf>
    <xf numFmtId="3" fontId="5" fillId="12" borderId="124" xfId="47" applyNumberFormat="1" applyFont="1" applyFill="1" applyBorder="1" applyAlignment="1">
      <alignment horizontal="right" vertical="center"/>
      <protection/>
    </xf>
    <xf numFmtId="0" fontId="5" fillId="25" borderId="121" xfId="47" applyFont="1" applyFill="1" applyBorder="1" applyAlignment="1">
      <alignment vertical="center"/>
      <protection/>
    </xf>
    <xf numFmtId="0" fontId="5" fillId="25" borderId="125" xfId="47" applyFont="1" applyFill="1" applyBorder="1" applyAlignment="1">
      <alignment vertical="center"/>
      <protection/>
    </xf>
    <xf numFmtId="0" fontId="5" fillId="25" borderId="126" xfId="47" applyFont="1" applyFill="1" applyBorder="1" applyAlignment="1">
      <alignment vertical="center"/>
      <protection/>
    </xf>
    <xf numFmtId="0" fontId="5" fillId="25" borderId="122" xfId="47" applyFont="1" applyFill="1" applyBorder="1" applyAlignment="1">
      <alignment horizontal="center" vertical="center"/>
      <protection/>
    </xf>
    <xf numFmtId="3" fontId="5" fillId="25" borderId="122" xfId="47" applyNumberFormat="1" applyFont="1" applyFill="1" applyBorder="1" applyAlignment="1">
      <alignment horizontal="right" vertical="center"/>
      <protection/>
    </xf>
    <xf numFmtId="3" fontId="5" fillId="25" borderId="123" xfId="47" applyNumberFormat="1" applyFont="1" applyFill="1" applyBorder="1" applyAlignment="1">
      <alignment horizontal="right" vertical="center"/>
      <protection/>
    </xf>
    <xf numFmtId="3" fontId="5" fillId="25" borderId="124" xfId="47" applyNumberFormat="1" applyFont="1" applyFill="1" applyBorder="1" applyAlignment="1">
      <alignment horizontal="right" vertical="center"/>
      <protection/>
    </xf>
    <xf numFmtId="0" fontId="5" fillId="33" borderId="121" xfId="47" applyFont="1" applyFill="1" applyBorder="1" applyAlignment="1">
      <alignment vertical="center"/>
      <protection/>
    </xf>
    <xf numFmtId="0" fontId="5" fillId="0" borderId="122" xfId="47" applyFont="1" applyFill="1" applyBorder="1" applyAlignment="1">
      <alignment horizontal="center" vertical="center"/>
      <protection/>
    </xf>
    <xf numFmtId="3" fontId="5" fillId="0" borderId="122" xfId="47" applyNumberFormat="1" applyFont="1" applyFill="1" applyBorder="1" applyAlignment="1">
      <alignment horizontal="right" vertical="center"/>
      <protection/>
    </xf>
    <xf numFmtId="3" fontId="5" fillId="0" borderId="123" xfId="47" applyNumberFormat="1" applyFont="1" applyFill="1" applyBorder="1" applyAlignment="1">
      <alignment horizontal="right" vertical="center"/>
      <protection/>
    </xf>
    <xf numFmtId="3" fontId="5" fillId="0" borderId="124" xfId="47" applyNumberFormat="1" applyFont="1" applyFill="1" applyBorder="1" applyAlignment="1">
      <alignment horizontal="right" vertical="center"/>
      <protection/>
    </xf>
    <xf numFmtId="173" fontId="5" fillId="25" borderId="0" xfId="47" applyNumberFormat="1" applyFont="1" applyFill="1" applyBorder="1" applyAlignment="1">
      <alignment horizontal="center" vertical="center"/>
      <protection/>
    </xf>
    <xf numFmtId="0" fontId="5" fillId="34" borderId="121" xfId="47" applyFont="1" applyFill="1" applyBorder="1" applyAlignment="1">
      <alignment vertical="center"/>
      <protection/>
    </xf>
    <xf numFmtId="0" fontId="5" fillId="0" borderId="0" xfId="47" applyFont="1" applyFill="1" applyAlignment="1">
      <alignment vertical="center"/>
      <protection/>
    </xf>
    <xf numFmtId="0" fontId="5" fillId="13" borderId="121" xfId="47" applyFont="1" applyFill="1" applyBorder="1" applyAlignment="1">
      <alignment vertical="center"/>
      <protection/>
    </xf>
    <xf numFmtId="0" fontId="5" fillId="35" borderId="121" xfId="47" applyFont="1" applyFill="1" applyBorder="1" applyAlignment="1">
      <alignment vertical="center"/>
      <protection/>
    </xf>
    <xf numFmtId="0" fontId="5" fillId="0" borderId="125" xfId="47" applyFont="1" applyFill="1" applyBorder="1" applyAlignment="1">
      <alignment vertical="center"/>
      <protection/>
    </xf>
    <xf numFmtId="0" fontId="5" fillId="0" borderId="126" xfId="47" applyFont="1" applyFill="1" applyBorder="1" applyAlignment="1">
      <alignment vertical="center"/>
      <protection/>
    </xf>
    <xf numFmtId="0" fontId="5" fillId="35" borderId="127" xfId="47" applyFont="1" applyFill="1" applyBorder="1" applyAlignment="1">
      <alignment vertical="center"/>
      <protection/>
    </xf>
    <xf numFmtId="0" fontId="5" fillId="25" borderId="128" xfId="47" applyFont="1" applyFill="1" applyBorder="1" applyAlignment="1">
      <alignment vertical="center"/>
      <protection/>
    </xf>
    <xf numFmtId="0" fontId="5" fillId="0" borderId="128" xfId="47" applyFont="1" applyFill="1" applyBorder="1" applyAlignment="1">
      <alignment vertical="center"/>
      <protection/>
    </xf>
    <xf numFmtId="0" fontId="5" fillId="0" borderId="129" xfId="47" applyFont="1" applyFill="1" applyBorder="1" applyAlignment="1">
      <alignment vertical="center"/>
      <protection/>
    </xf>
    <xf numFmtId="0" fontId="5" fillId="25" borderId="130" xfId="47" applyFont="1" applyFill="1" applyBorder="1" applyAlignment="1">
      <alignment horizontal="center" vertical="center"/>
      <protection/>
    </xf>
    <xf numFmtId="3" fontId="5" fillId="0" borderId="130" xfId="47" applyNumberFormat="1" applyFont="1" applyFill="1" applyBorder="1" applyAlignment="1">
      <alignment horizontal="right" vertical="center"/>
      <protection/>
    </xf>
    <xf numFmtId="3" fontId="5" fillId="0" borderId="131" xfId="47" applyNumberFormat="1" applyFont="1" applyFill="1" applyBorder="1" applyAlignment="1">
      <alignment horizontal="right" vertical="center"/>
      <protection/>
    </xf>
    <xf numFmtId="3" fontId="5" fillId="0" borderId="132" xfId="47" applyNumberFormat="1" applyFont="1" applyFill="1" applyBorder="1" applyAlignment="1">
      <alignment horizontal="right" vertical="center"/>
      <protection/>
    </xf>
    <xf numFmtId="0" fontId="0" fillId="25" borderId="0" xfId="0" applyFill="1" applyAlignment="1">
      <alignment/>
    </xf>
    <xf numFmtId="3" fontId="0" fillId="25" borderId="0" xfId="0" applyNumberFormat="1" applyFill="1" applyAlignment="1">
      <alignment horizontal="right"/>
    </xf>
    <xf numFmtId="0" fontId="0" fillId="25" borderId="0" xfId="0" applyFill="1" applyBorder="1" applyAlignment="1">
      <alignment/>
    </xf>
    <xf numFmtId="0" fontId="5" fillId="25" borderId="125" xfId="49" applyFont="1" applyFill="1" applyBorder="1" applyAlignment="1">
      <alignment horizontal="right" vertical="center"/>
      <protection/>
    </xf>
    <xf numFmtId="0" fontId="5" fillId="0" borderId="0" xfId="47" applyFont="1" applyFill="1" applyBorder="1" applyAlignment="1">
      <alignment horizontal="center" vertical="center"/>
      <protection/>
    </xf>
    <xf numFmtId="0" fontId="5" fillId="25" borderId="125" xfId="47" applyFont="1" applyFill="1" applyBorder="1" applyAlignment="1">
      <alignment horizontal="right" vertical="center"/>
      <protection/>
    </xf>
    <xf numFmtId="0" fontId="5" fillId="25" borderId="125" xfId="49" applyFont="1" applyFill="1" applyBorder="1" applyAlignment="1">
      <alignment horizontal="left" vertical="center"/>
      <protection/>
    </xf>
    <xf numFmtId="173" fontId="5" fillId="0" borderId="0" xfId="47" applyNumberFormat="1" applyFont="1" applyFill="1" applyBorder="1" applyAlignment="1">
      <alignment horizontal="center" vertical="center"/>
      <protection/>
    </xf>
    <xf numFmtId="0" fontId="5" fillId="12" borderId="133" xfId="47" applyFont="1" applyFill="1" applyBorder="1" applyAlignment="1">
      <alignment horizontal="center" vertical="center"/>
      <protection/>
    </xf>
    <xf numFmtId="0" fontId="5" fillId="25" borderId="127" xfId="47" applyFont="1" applyFill="1" applyBorder="1" applyAlignment="1">
      <alignment vertical="center"/>
      <protection/>
    </xf>
    <xf numFmtId="0" fontId="5" fillId="25" borderId="129" xfId="47" applyFont="1" applyFill="1" applyBorder="1" applyAlignment="1">
      <alignment vertical="center"/>
      <protection/>
    </xf>
    <xf numFmtId="0" fontId="5" fillId="0" borderId="130" xfId="47" applyFont="1" applyFill="1" applyBorder="1" applyAlignment="1">
      <alignment horizontal="center" vertical="center"/>
      <protection/>
    </xf>
    <xf numFmtId="0" fontId="5" fillId="25" borderId="0" xfId="47" applyFont="1" applyFill="1" applyAlignment="1">
      <alignment vertical="center"/>
      <protection/>
    </xf>
    <xf numFmtId="0" fontId="5" fillId="0" borderId="0" xfId="47" applyFont="1" applyAlignment="1">
      <alignment horizontal="center" vertical="center"/>
      <protection/>
    </xf>
    <xf numFmtId="3" fontId="5" fillId="8" borderId="59" xfId="47" applyNumberFormat="1" applyFont="1" applyFill="1" applyBorder="1" applyAlignment="1" applyProtection="1">
      <alignment horizontal="right" vertical="center"/>
      <protection/>
    </xf>
    <xf numFmtId="3" fontId="5" fillId="8" borderId="60" xfId="47" applyNumberFormat="1" applyFont="1" applyFill="1" applyBorder="1" applyAlignment="1" applyProtection="1">
      <alignment horizontal="right" vertical="center"/>
      <protection/>
    </xf>
    <xf numFmtId="3" fontId="12" fillId="0" borderId="0" xfId="0" applyNumberFormat="1" applyFont="1" applyAlignment="1" applyProtection="1">
      <alignment horizontal="right" vertical="center"/>
      <protection locked="0"/>
    </xf>
    <xf numFmtId="3" fontId="5" fillId="8" borderId="95" xfId="47" applyNumberFormat="1" applyFont="1" applyFill="1" applyBorder="1" applyAlignment="1" applyProtection="1">
      <alignment horizontal="right" vertical="center"/>
      <protection/>
    </xf>
    <xf numFmtId="3" fontId="5" fillId="8" borderId="19" xfId="47" applyNumberFormat="1" applyFont="1" applyFill="1" applyBorder="1" applyAlignment="1" applyProtection="1">
      <alignment horizontal="right" vertical="center"/>
      <protection/>
    </xf>
    <xf numFmtId="3" fontId="5" fillId="8" borderId="25" xfId="47" applyNumberFormat="1" applyFont="1" applyFill="1" applyBorder="1" applyAlignment="1" applyProtection="1">
      <alignment horizontal="right" vertical="center"/>
      <protection/>
    </xf>
    <xf numFmtId="3" fontId="11" fillId="0" borderId="0" xfId="0" applyNumberFormat="1" applyFont="1" applyAlignment="1" applyProtection="1">
      <alignment horizontal="right" vertical="center"/>
      <protection locked="0"/>
    </xf>
    <xf numFmtId="3" fontId="5" fillId="8" borderId="22" xfId="47" applyNumberFormat="1" applyFont="1" applyFill="1" applyBorder="1" applyAlignment="1" applyProtection="1">
      <alignment horizontal="right" vertical="center"/>
      <protection/>
    </xf>
    <xf numFmtId="3" fontId="5" fillId="32" borderId="19" xfId="47" applyNumberFormat="1" applyFont="1" applyFill="1" applyBorder="1" applyAlignment="1" applyProtection="1">
      <alignment horizontal="right" vertical="center"/>
      <protection/>
    </xf>
    <xf numFmtId="3" fontId="5" fillId="32" borderId="25" xfId="47" applyNumberFormat="1" applyFont="1" applyFill="1" applyBorder="1" applyAlignment="1" applyProtection="1">
      <alignment horizontal="right" vertical="center"/>
      <protection/>
    </xf>
    <xf numFmtId="3" fontId="5" fillId="8" borderId="18" xfId="47" applyNumberFormat="1" applyFont="1" applyFill="1" applyBorder="1" applyAlignment="1" applyProtection="1">
      <alignment horizontal="right" vertical="center"/>
      <protection/>
    </xf>
    <xf numFmtId="3" fontId="5" fillId="8" borderId="28" xfId="47" applyNumberFormat="1" applyFont="1" applyFill="1" applyBorder="1" applyAlignment="1" applyProtection="1">
      <alignment horizontal="right" vertical="center"/>
      <protection/>
    </xf>
    <xf numFmtId="3" fontId="0" fillId="0" borderId="0" xfId="0" applyNumberFormat="1" applyFont="1" applyAlignment="1" applyProtection="1">
      <alignment horizontal="right" vertical="center"/>
      <protection locked="0"/>
    </xf>
    <xf numFmtId="3" fontId="5" fillId="8" borderId="17" xfId="47" applyNumberFormat="1" applyFont="1" applyFill="1" applyBorder="1" applyAlignment="1" applyProtection="1">
      <alignment horizontal="right" vertical="center"/>
      <protection/>
    </xf>
    <xf numFmtId="3" fontId="5" fillId="25" borderId="22" xfId="47" applyNumberFormat="1" applyFont="1" applyFill="1" applyBorder="1" applyAlignment="1">
      <alignment horizontal="right" vertical="center"/>
      <protection/>
    </xf>
    <xf numFmtId="3" fontId="5" fillId="25" borderId="22" xfId="47" applyNumberFormat="1" applyFont="1" applyFill="1" applyBorder="1" applyAlignment="1" applyProtection="1">
      <alignment horizontal="right" vertical="center"/>
      <protection/>
    </xf>
    <xf numFmtId="0" fontId="11" fillId="0" borderId="19" xfId="0" applyFont="1" applyFill="1" applyBorder="1" applyAlignment="1" applyProtection="1">
      <alignment vertical="center"/>
      <protection locked="0"/>
    </xf>
    <xf numFmtId="3" fontId="12" fillId="25" borderId="22" xfId="0" applyNumberFormat="1" applyFont="1" applyFill="1" applyBorder="1" applyAlignment="1">
      <alignment horizontal="right" vertical="center"/>
    </xf>
    <xf numFmtId="3" fontId="12" fillId="25" borderId="19" xfId="0" applyNumberFormat="1" applyFont="1" applyFill="1" applyBorder="1" applyAlignment="1">
      <alignment horizontal="right" vertical="center"/>
    </xf>
    <xf numFmtId="3" fontId="12" fillId="25" borderId="41" xfId="0" applyNumberFormat="1" applyFont="1" applyFill="1" applyBorder="1" applyAlignment="1">
      <alignment horizontal="right" vertical="center"/>
    </xf>
    <xf numFmtId="3" fontId="12" fillId="25" borderId="41" xfId="0" applyNumberFormat="1" applyFont="1" applyFill="1" applyBorder="1" applyAlignment="1" applyProtection="1">
      <alignment horizontal="right" vertical="center"/>
      <protection/>
    </xf>
    <xf numFmtId="3" fontId="11" fillId="0" borderId="19" xfId="0" applyNumberFormat="1" applyFont="1" applyFill="1" applyBorder="1" applyAlignment="1" applyProtection="1">
      <alignment horizontal="right" vertical="center"/>
      <protection locked="0"/>
    </xf>
    <xf numFmtId="3" fontId="11" fillId="0" borderId="22" xfId="0" applyNumberFormat="1" applyFont="1" applyFill="1" applyBorder="1" applyAlignment="1" applyProtection="1">
      <alignment horizontal="right" vertical="center"/>
      <protection locked="0"/>
    </xf>
    <xf numFmtId="0" fontId="11" fillId="25" borderId="22" xfId="0" applyFont="1" applyFill="1" applyBorder="1" applyAlignment="1">
      <alignment horizontal="center" vertical="center"/>
    </xf>
    <xf numFmtId="0" fontId="11" fillId="25" borderId="20" xfId="0" applyFont="1" applyFill="1" applyBorder="1" applyAlignment="1">
      <alignment horizontal="center" vertical="center"/>
    </xf>
    <xf numFmtId="0" fontId="12" fillId="25" borderId="110" xfId="0" applyFont="1" applyFill="1" applyBorder="1" applyAlignment="1">
      <alignment horizontal="left" vertical="center"/>
    </xf>
    <xf numFmtId="3" fontId="11" fillId="8" borderId="22" xfId="0" applyNumberFormat="1" applyFont="1" applyFill="1" applyBorder="1" applyAlignment="1" applyProtection="1">
      <alignment horizontal="right" vertical="center"/>
      <protection/>
    </xf>
    <xf numFmtId="0" fontId="11" fillId="0" borderId="110" xfId="0" applyFont="1" applyFill="1" applyBorder="1" applyAlignment="1">
      <alignment horizontal="left" vertical="center"/>
    </xf>
    <xf numFmtId="0" fontId="48" fillId="0" borderId="20" xfId="0" applyFont="1" applyFill="1" applyBorder="1" applyAlignment="1">
      <alignment horizontal="center" vertical="center"/>
    </xf>
    <xf numFmtId="0" fontId="12" fillId="0" borderId="88" xfId="0" applyFont="1" applyFill="1" applyBorder="1" applyAlignment="1">
      <alignment horizontal="left" vertical="center"/>
    </xf>
    <xf numFmtId="3" fontId="5" fillId="32" borderId="41" xfId="47" applyNumberFormat="1" applyFont="1" applyFill="1" applyBorder="1" applyAlignment="1" applyProtection="1">
      <alignment horizontal="right" vertical="center"/>
      <protection/>
    </xf>
    <xf numFmtId="0" fontId="12" fillId="0" borderId="44" xfId="0" applyFont="1" applyFill="1" applyBorder="1" applyAlignment="1">
      <alignment horizontal="left" vertical="center"/>
    </xf>
    <xf numFmtId="0" fontId="11" fillId="0" borderId="26" xfId="0" applyFont="1" applyFill="1" applyBorder="1" applyAlignment="1">
      <alignment horizontal="center" vertical="center"/>
    </xf>
    <xf numFmtId="0" fontId="11" fillId="0" borderId="43" xfId="0" applyFont="1" applyFill="1" applyBorder="1" applyAlignment="1" applyProtection="1">
      <alignment horizontal="right" vertical="center"/>
      <protection locked="0"/>
    </xf>
    <xf numFmtId="0" fontId="11" fillId="0" borderId="11" xfId="0" applyFont="1" applyFill="1" applyBorder="1" applyAlignment="1">
      <alignment horizontal="center" vertical="center"/>
    </xf>
    <xf numFmtId="0" fontId="11" fillId="0" borderId="15" xfId="0" applyFont="1" applyFill="1" applyBorder="1" applyAlignment="1" applyProtection="1">
      <alignment horizontal="right" vertical="center"/>
      <protection locked="0"/>
    </xf>
    <xf numFmtId="0" fontId="12" fillId="0" borderId="21" xfId="0" applyFont="1" applyFill="1" applyBorder="1" applyAlignment="1">
      <alignment horizontal="center" vertical="center"/>
    </xf>
    <xf numFmtId="3" fontId="5" fillId="8" borderId="19" xfId="47" applyNumberFormat="1" applyFont="1" applyFill="1" applyBorder="1" applyAlignment="1" applyProtection="1">
      <alignment horizontal="right" vertical="center"/>
      <protection locked="0"/>
    </xf>
    <xf numFmtId="0" fontId="11" fillId="0" borderId="114" xfId="0" applyFont="1" applyBorder="1" applyAlignment="1">
      <alignment horizontal="right" vertical="center"/>
    </xf>
    <xf numFmtId="0" fontId="12" fillId="0" borderId="42" xfId="0" applyFont="1" applyFill="1" applyBorder="1" applyAlignment="1">
      <alignment horizontal="left" vertical="center"/>
    </xf>
    <xf numFmtId="0" fontId="11" fillId="0" borderId="42" xfId="0" applyNumberFormat="1" applyFont="1" applyFill="1" applyBorder="1" applyAlignment="1">
      <alignment horizontal="left" vertical="center"/>
    </xf>
    <xf numFmtId="0" fontId="11" fillId="0" borderId="35" xfId="0" applyNumberFormat="1" applyFont="1" applyFill="1" applyBorder="1" applyAlignment="1">
      <alignment horizontal="left" vertical="center"/>
    </xf>
    <xf numFmtId="0" fontId="23" fillId="0" borderId="114" xfId="0" applyNumberFormat="1" applyFont="1" applyFill="1" applyBorder="1" applyAlignment="1">
      <alignment horizontal="right" vertical="center"/>
    </xf>
    <xf numFmtId="0" fontId="5" fillId="0" borderId="19" xfId="47" applyNumberFormat="1" applyFont="1" applyFill="1" applyBorder="1" applyAlignment="1" applyProtection="1">
      <alignment horizontal="right" vertical="center"/>
      <protection locked="0"/>
    </xf>
    <xf numFmtId="0" fontId="5" fillId="25" borderId="19" xfId="47" applyNumberFormat="1" applyFont="1" applyFill="1" applyBorder="1" applyAlignment="1" applyProtection="1">
      <alignment horizontal="right" vertical="center"/>
      <protection locked="0"/>
    </xf>
    <xf numFmtId="0" fontId="0" fillId="0" borderId="0" xfId="0" applyNumberFormat="1" applyAlignment="1">
      <alignment/>
    </xf>
    <xf numFmtId="3" fontId="5" fillId="25" borderId="26" xfId="47" applyNumberFormat="1" applyFont="1" applyFill="1" applyBorder="1" applyAlignment="1" applyProtection="1">
      <alignment horizontal="right" vertical="center"/>
      <protection locked="0"/>
    </xf>
    <xf numFmtId="3" fontId="5" fillId="0" borderId="122" xfId="47" applyNumberFormat="1" applyFont="1" applyFill="1" applyBorder="1" applyAlignment="1" applyProtection="1">
      <alignment horizontal="right" vertical="center"/>
      <protection locked="0"/>
    </xf>
    <xf numFmtId="3" fontId="5" fillId="0" borderId="123" xfId="47" applyNumberFormat="1" applyFont="1" applyFill="1" applyBorder="1" applyAlignment="1" applyProtection="1">
      <alignment horizontal="right" vertical="center"/>
      <protection locked="0"/>
    </xf>
    <xf numFmtId="0" fontId="5" fillId="0" borderId="0" xfId="47" applyFont="1" applyAlignment="1" applyProtection="1">
      <alignment vertical="center"/>
      <protection locked="0"/>
    </xf>
    <xf numFmtId="0" fontId="0" fillId="0" borderId="0" xfId="0" applyAlignment="1" applyProtection="1">
      <alignment/>
      <protection locked="0"/>
    </xf>
    <xf numFmtId="0" fontId="0" fillId="0" borderId="0" xfId="0" applyFill="1" applyAlignment="1" applyProtection="1">
      <alignment/>
      <protection locked="0"/>
    </xf>
    <xf numFmtId="0" fontId="5" fillId="0" borderId="0" xfId="47" applyFont="1" applyFill="1" applyAlignment="1" applyProtection="1">
      <alignment vertical="center"/>
      <protection locked="0"/>
    </xf>
    <xf numFmtId="0" fontId="5" fillId="25" borderId="0" xfId="47" applyFont="1" applyFill="1" applyAlignment="1" applyProtection="1">
      <alignment vertical="center"/>
      <protection locked="0"/>
    </xf>
    <xf numFmtId="0" fontId="5" fillId="25" borderId="0" xfId="47" applyFont="1" applyFill="1" applyAlignment="1" applyProtection="1">
      <alignment horizontal="center" vertical="center"/>
      <protection locked="0"/>
    </xf>
    <xf numFmtId="0" fontId="5" fillId="25" borderId="0" xfId="47" applyFont="1" applyFill="1" applyBorder="1" applyAlignment="1" applyProtection="1">
      <alignment vertical="center"/>
      <protection locked="0"/>
    </xf>
    <xf numFmtId="0" fontId="5" fillId="0" borderId="0" xfId="47" applyFont="1" applyAlignment="1" applyProtection="1">
      <alignment horizontal="center" vertical="center"/>
      <protection locked="0"/>
    </xf>
    <xf numFmtId="0" fontId="6" fillId="0" borderId="0" xfId="50" applyFont="1" applyAlignment="1" applyProtection="1">
      <alignment vertical="center"/>
      <protection/>
    </xf>
    <xf numFmtId="0" fontId="11" fillId="0" borderId="0" xfId="50" applyFont="1" applyAlignment="1" applyProtection="1">
      <alignment vertical="center"/>
      <protection/>
    </xf>
    <xf numFmtId="0" fontId="5" fillId="0" borderId="0" xfId="50" applyFont="1" applyAlignment="1" applyProtection="1">
      <alignment vertical="center"/>
      <protection/>
    </xf>
    <xf numFmtId="0" fontId="19" fillId="0" borderId="0" xfId="50" applyFont="1" applyAlignment="1" applyProtection="1">
      <alignment vertical="center"/>
      <protection/>
    </xf>
    <xf numFmtId="0" fontId="5" fillId="0" borderId="0" xfId="50" applyFont="1" applyFill="1" applyAlignment="1" applyProtection="1">
      <alignment horizontal="right" vertical="center"/>
      <protection/>
    </xf>
    <xf numFmtId="0" fontId="11" fillId="0" borderId="68"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75" xfId="0" applyFont="1" applyBorder="1" applyAlignment="1" applyProtection="1">
      <alignment horizontal="center" vertical="center" wrapText="1" shrinkToFit="1"/>
      <protection/>
    </xf>
    <xf numFmtId="0" fontId="11" fillId="0" borderId="11" xfId="0" applyFont="1" applyBorder="1" applyAlignment="1" applyProtection="1">
      <alignment horizontal="center" vertical="center" wrapText="1" shrinkToFit="1"/>
      <protection/>
    </xf>
    <xf numFmtId="0" fontId="11" fillId="0" borderId="76" xfId="0" applyFont="1" applyFill="1" applyBorder="1" applyAlignment="1" applyProtection="1">
      <alignment horizontal="center" vertical="center" wrapText="1" shrinkToFit="1"/>
      <protection/>
    </xf>
    <xf numFmtId="0" fontId="11" fillId="0" borderId="15" xfId="0" applyFont="1" applyFill="1" applyBorder="1" applyAlignment="1" applyProtection="1">
      <alignment horizontal="center" vertical="center" wrapText="1" shrinkToFit="1"/>
      <protection/>
    </xf>
    <xf numFmtId="0" fontId="11" fillId="0" borderId="11" xfId="0" applyFont="1" applyFill="1" applyBorder="1" applyAlignment="1" applyProtection="1">
      <alignment horizontal="center" vertical="center" wrapText="1" shrinkToFit="1"/>
      <protection/>
    </xf>
    <xf numFmtId="0" fontId="11" fillId="0" borderId="20" xfId="50" applyFont="1" applyBorder="1" applyAlignment="1" applyProtection="1">
      <alignment horizontal="center" vertical="center"/>
      <protection/>
    </xf>
    <xf numFmtId="3" fontId="5" fillId="0" borderId="59" xfId="47" applyNumberFormat="1" applyFont="1" applyFill="1" applyBorder="1" applyAlignment="1" applyProtection="1">
      <alignment horizontal="right" vertical="center"/>
      <protection/>
    </xf>
    <xf numFmtId="3" fontId="5" fillId="0" borderId="60" xfId="47" applyNumberFormat="1" applyFont="1" applyFill="1" applyBorder="1" applyAlignment="1" applyProtection="1">
      <alignment horizontal="right" vertical="center"/>
      <protection/>
    </xf>
    <xf numFmtId="3" fontId="11" fillId="0" borderId="0" xfId="50" applyNumberFormat="1" applyFont="1" applyAlignment="1" applyProtection="1">
      <alignment horizontal="right" vertical="center"/>
      <protection/>
    </xf>
    <xf numFmtId="0" fontId="11" fillId="0" borderId="19" xfId="50" applyFont="1" applyBorder="1" applyAlignment="1" applyProtection="1">
      <alignment horizontal="center" vertical="center"/>
      <protection/>
    </xf>
    <xf numFmtId="3" fontId="5" fillId="0" borderId="19" xfId="47" applyNumberFormat="1" applyFont="1" applyFill="1" applyBorder="1" applyAlignment="1" applyProtection="1">
      <alignment horizontal="right" vertical="center"/>
      <protection/>
    </xf>
    <xf numFmtId="3" fontId="5" fillId="0" borderId="20" xfId="47" applyNumberFormat="1" applyFont="1" applyFill="1" applyBorder="1" applyAlignment="1" applyProtection="1">
      <alignment horizontal="right" vertical="center"/>
      <protection/>
    </xf>
    <xf numFmtId="3" fontId="5" fillId="0" borderId="0" xfId="50" applyNumberFormat="1" applyFont="1" applyAlignment="1" applyProtection="1">
      <alignment horizontal="right" vertical="center"/>
      <protection/>
    </xf>
    <xf numFmtId="0" fontId="11" fillId="0" borderId="26" xfId="50" applyFont="1" applyBorder="1" applyAlignment="1" applyProtection="1">
      <alignment horizontal="center" vertical="center"/>
      <protection/>
    </xf>
    <xf numFmtId="3" fontId="5" fillId="0" borderId="11" xfId="47" applyNumberFormat="1" applyFont="1" applyFill="1" applyBorder="1" applyAlignment="1" applyProtection="1">
      <alignment horizontal="right" vertical="center"/>
      <protection/>
    </xf>
    <xf numFmtId="3" fontId="5" fillId="0" borderId="76" xfId="47" applyNumberFormat="1" applyFont="1" applyFill="1" applyBorder="1" applyAlignment="1" applyProtection="1">
      <alignment horizontal="right" vertical="center"/>
      <protection/>
    </xf>
    <xf numFmtId="0" fontId="13" fillId="8" borderId="17" xfId="50" applyFont="1" applyFill="1" applyBorder="1" applyAlignment="1" applyProtection="1">
      <alignment horizontal="center" vertical="center"/>
      <protection/>
    </xf>
    <xf numFmtId="3" fontId="21" fillId="8" borderId="90" xfId="47" applyNumberFormat="1" applyFont="1" applyFill="1" applyBorder="1" applyAlignment="1" applyProtection="1">
      <alignment horizontal="left" vertical="center"/>
      <protection/>
    </xf>
    <xf numFmtId="3" fontId="21" fillId="8" borderId="47" xfId="47" applyNumberFormat="1" applyFont="1" applyFill="1" applyBorder="1" applyAlignment="1" applyProtection="1">
      <alignment horizontal="right" vertical="center"/>
      <protection/>
    </xf>
    <xf numFmtId="3" fontId="21" fillId="0" borderId="0" xfId="50" applyNumberFormat="1" applyFont="1" applyAlignment="1" applyProtection="1">
      <alignment horizontal="right" vertical="center"/>
      <protection/>
    </xf>
    <xf numFmtId="0" fontId="13" fillId="0" borderId="0" xfId="50" applyFont="1" applyFill="1" applyBorder="1" applyAlignment="1" applyProtection="1">
      <alignment horizontal="center" vertical="center"/>
      <protection/>
    </xf>
    <xf numFmtId="0" fontId="21" fillId="0" borderId="0" xfId="47" applyFont="1" applyFill="1" applyBorder="1" applyAlignment="1" applyProtection="1">
      <alignment vertical="center"/>
      <protection/>
    </xf>
    <xf numFmtId="0" fontId="21" fillId="0" borderId="0" xfId="50" applyFont="1" applyFill="1" applyBorder="1" applyAlignment="1" applyProtection="1">
      <alignment vertical="center"/>
      <protection/>
    </xf>
    <xf numFmtId="0" fontId="21" fillId="0" borderId="0" xfId="50" applyFont="1" applyFill="1" applyAlignment="1" applyProtection="1">
      <alignment vertical="center"/>
      <protection/>
    </xf>
    <xf numFmtId="0" fontId="5" fillId="0" borderId="0" xfId="50" applyFont="1" applyFill="1" applyAlignment="1" applyProtection="1">
      <alignment vertical="center"/>
      <protection/>
    </xf>
    <xf numFmtId="3" fontId="11" fillId="0" borderId="12" xfId="50" applyNumberFormat="1" applyFont="1" applyBorder="1" applyAlignment="1" applyProtection="1">
      <alignment horizontal="right" vertical="center"/>
      <protection locked="0"/>
    </xf>
    <xf numFmtId="3" fontId="11" fillId="0" borderId="13" xfId="50" applyNumberFormat="1" applyFont="1" applyBorder="1" applyAlignment="1" applyProtection="1">
      <alignment horizontal="right" vertical="center"/>
      <protection locked="0"/>
    </xf>
    <xf numFmtId="3" fontId="11" fillId="0" borderId="21" xfId="50" applyNumberFormat="1" applyFont="1" applyBorder="1" applyAlignment="1" applyProtection="1">
      <alignment horizontal="right" vertical="center"/>
      <protection locked="0"/>
    </xf>
    <xf numFmtId="3" fontId="11" fillId="0" borderId="20" xfId="50" applyNumberFormat="1" applyFont="1" applyBorder="1" applyAlignment="1" applyProtection="1">
      <alignment horizontal="right" vertical="center"/>
      <protection locked="0"/>
    </xf>
    <xf numFmtId="3" fontId="5" fillId="0" borderId="22" xfId="50" applyNumberFormat="1" applyFont="1" applyBorder="1" applyAlignment="1" applyProtection="1">
      <alignment horizontal="right" vertical="center"/>
      <protection locked="0"/>
    </xf>
    <xf numFmtId="3" fontId="5" fillId="0" borderId="19" xfId="50" applyNumberFormat="1" applyFont="1" applyBorder="1" applyAlignment="1" applyProtection="1">
      <alignment horizontal="right" vertical="center"/>
      <protection locked="0"/>
    </xf>
    <xf numFmtId="3" fontId="5" fillId="0" borderId="15" xfId="50" applyNumberFormat="1" applyFont="1" applyBorder="1" applyAlignment="1" applyProtection="1">
      <alignment horizontal="right" vertical="center"/>
      <protection locked="0"/>
    </xf>
    <xf numFmtId="3" fontId="5" fillId="0" borderId="11" xfId="50" applyNumberFormat="1" applyFont="1" applyBorder="1" applyAlignment="1" applyProtection="1">
      <alignment horizontal="right" vertical="center"/>
      <protection locked="0"/>
    </xf>
    <xf numFmtId="0" fontId="11" fillId="0" borderId="0" xfId="50" applyFont="1" applyAlignment="1" applyProtection="1">
      <alignment vertical="center"/>
      <protection locked="0"/>
    </xf>
    <xf numFmtId="0" fontId="7" fillId="0" borderId="0" xfId="50" applyFont="1" applyAlignment="1" applyProtection="1">
      <alignment vertical="center"/>
      <protection locked="0"/>
    </xf>
    <xf numFmtId="0" fontId="7" fillId="0" borderId="0" xfId="50" applyFont="1" applyFill="1" applyAlignment="1" applyProtection="1">
      <alignment vertical="center"/>
      <protection locked="0"/>
    </xf>
    <xf numFmtId="0" fontId="11" fillId="0" borderId="43" xfId="0" applyFont="1" applyFill="1" applyBorder="1" applyAlignment="1">
      <alignment horizontal="center" vertical="center" wrapText="1" shrinkToFit="1"/>
    </xf>
    <xf numFmtId="0" fontId="11" fillId="8" borderId="27" xfId="0" applyFont="1" applyFill="1" applyBorder="1" applyAlignment="1">
      <alignment horizontal="center" vertical="center" wrapText="1" shrinkToFit="1"/>
    </xf>
    <xf numFmtId="3" fontId="11" fillId="0" borderId="19" xfId="0" applyNumberFormat="1" applyFont="1" applyBorder="1" applyAlignment="1">
      <alignment horizontal="right" vertical="center"/>
    </xf>
    <xf numFmtId="0" fontId="11" fillId="0" borderId="19" xfId="0" applyNumberFormat="1" applyFont="1" applyFill="1" applyBorder="1" applyAlignment="1">
      <alignment horizontal="right" vertical="center"/>
    </xf>
    <xf numFmtId="0" fontId="11" fillId="0" borderId="96" xfId="0" applyFont="1" applyBorder="1" applyAlignment="1">
      <alignment vertical="center"/>
    </xf>
    <xf numFmtId="0" fontId="11" fillId="0" borderId="15" xfId="0" applyFont="1" applyBorder="1" applyAlignment="1">
      <alignment horizontal="center" vertical="center"/>
    </xf>
    <xf numFmtId="0" fontId="11" fillId="0" borderId="43" xfId="0" applyFont="1" applyBorder="1" applyAlignment="1">
      <alignment horizontal="center" vertical="center"/>
    </xf>
    <xf numFmtId="3" fontId="5" fillId="32" borderId="26" xfId="47" applyNumberFormat="1" applyFont="1" applyFill="1" applyBorder="1" applyAlignment="1">
      <alignment horizontal="right" vertical="center"/>
      <protection/>
    </xf>
    <xf numFmtId="3" fontId="11" fillId="0" borderId="26" xfId="0" applyNumberFormat="1" applyFont="1" applyBorder="1" applyAlignment="1">
      <alignment horizontal="right" vertical="center"/>
    </xf>
    <xf numFmtId="3" fontId="5" fillId="32" borderId="27" xfId="47" applyNumberFormat="1" applyFont="1" applyFill="1" applyBorder="1" applyAlignment="1">
      <alignment horizontal="right" vertical="center"/>
      <protection/>
    </xf>
    <xf numFmtId="0" fontId="11" fillId="0" borderId="134" xfId="0" applyFont="1" applyBorder="1" applyAlignment="1">
      <alignment vertical="center"/>
    </xf>
    <xf numFmtId="0" fontId="11" fillId="0" borderId="134" xfId="0" applyFont="1" applyBorder="1" applyAlignment="1">
      <alignment horizontal="left" vertical="center"/>
    </xf>
    <xf numFmtId="16" fontId="11" fillId="0" borderId="135" xfId="0" applyNumberFormat="1" applyFont="1" applyBorder="1" applyAlignment="1">
      <alignment horizontal="left" vertical="center"/>
    </xf>
    <xf numFmtId="0" fontId="11" fillId="0" borderId="135" xfId="0" applyFont="1" applyBorder="1" applyAlignment="1">
      <alignment horizontal="left" vertical="center"/>
    </xf>
    <xf numFmtId="0" fontId="11" fillId="0" borderId="136" xfId="0" applyFont="1" applyBorder="1" applyAlignment="1">
      <alignment horizontal="right" vertical="center"/>
    </xf>
    <xf numFmtId="3" fontId="5" fillId="0" borderId="11" xfId="47" applyNumberFormat="1" applyFont="1" applyFill="1" applyBorder="1" applyAlignment="1" applyProtection="1">
      <alignment horizontal="right" vertical="center"/>
      <protection locked="0"/>
    </xf>
    <xf numFmtId="3" fontId="5" fillId="32" borderId="11" xfId="47" applyNumberFormat="1" applyFont="1" applyFill="1" applyBorder="1" applyAlignment="1">
      <alignment horizontal="right" vertical="center"/>
      <protection/>
    </xf>
    <xf numFmtId="3" fontId="5" fillId="25" borderId="11" xfId="47" applyNumberFormat="1" applyFont="1" applyFill="1" applyBorder="1" applyAlignment="1" applyProtection="1">
      <alignment horizontal="right" vertical="center"/>
      <protection locked="0"/>
    </xf>
    <xf numFmtId="3" fontId="11" fillId="0" borderId="11" xfId="0" applyNumberFormat="1" applyFont="1" applyBorder="1" applyAlignment="1">
      <alignment horizontal="right" vertical="center"/>
    </xf>
    <xf numFmtId="3" fontId="5" fillId="32" borderId="76" xfId="47" applyNumberFormat="1" applyFont="1" applyFill="1" applyBorder="1" applyAlignment="1">
      <alignment horizontal="right" vertical="center"/>
      <protection/>
    </xf>
    <xf numFmtId="0" fontId="12" fillId="31" borderId="12" xfId="0" applyFont="1" applyFill="1" applyBorder="1" applyAlignment="1">
      <alignment horizontal="center" vertical="center"/>
    </xf>
    <xf numFmtId="0" fontId="12" fillId="31" borderId="137" xfId="0" applyFont="1" applyFill="1" applyBorder="1" applyAlignment="1">
      <alignment horizontal="center" vertical="center"/>
    </xf>
    <xf numFmtId="3" fontId="5" fillId="31" borderId="13" xfId="47" applyNumberFormat="1" applyFont="1" applyFill="1" applyBorder="1" applyAlignment="1" applyProtection="1">
      <alignment horizontal="right" vertical="center"/>
      <protection/>
    </xf>
    <xf numFmtId="3" fontId="5" fillId="31" borderId="13" xfId="47" applyNumberFormat="1" applyFont="1" applyFill="1" applyBorder="1" applyAlignment="1">
      <alignment horizontal="right" vertical="center"/>
      <protection/>
    </xf>
    <xf numFmtId="3" fontId="12" fillId="31" borderId="13" xfId="0" applyNumberFormat="1" applyFont="1" applyFill="1" applyBorder="1" applyAlignment="1" applyProtection="1">
      <alignment horizontal="right" vertical="center"/>
      <protection/>
    </xf>
    <xf numFmtId="3" fontId="5" fillId="31" borderId="29" xfId="47" applyNumberFormat="1" applyFont="1" applyFill="1" applyBorder="1" applyAlignment="1" applyProtection="1">
      <alignment horizontal="right" vertical="center"/>
      <protection/>
    </xf>
    <xf numFmtId="3" fontId="5" fillId="31" borderId="19" xfId="47" applyNumberFormat="1" applyFont="1" applyFill="1" applyBorder="1" applyAlignment="1" applyProtection="1">
      <alignment horizontal="right" vertical="center"/>
      <protection/>
    </xf>
    <xf numFmtId="3" fontId="12" fillId="31" borderId="19" xfId="0" applyNumberFormat="1" applyFont="1" applyFill="1" applyBorder="1" applyAlignment="1" applyProtection="1">
      <alignment horizontal="right" vertical="center"/>
      <protection/>
    </xf>
    <xf numFmtId="3" fontId="5" fillId="31" borderId="25" xfId="47" applyNumberFormat="1" applyFont="1" applyFill="1" applyBorder="1" applyAlignment="1" applyProtection="1">
      <alignment horizontal="right" vertical="center"/>
      <protection/>
    </xf>
    <xf numFmtId="0" fontId="12" fillId="8" borderId="115" xfId="0" applyFont="1" applyFill="1" applyBorder="1" applyAlignment="1">
      <alignment horizontal="center" vertical="center"/>
    </xf>
    <xf numFmtId="3" fontId="12" fillId="8" borderId="19" xfId="0" applyNumberFormat="1" applyFont="1" applyFill="1" applyBorder="1" applyAlignment="1" applyProtection="1">
      <alignment horizontal="right" vertical="center"/>
      <protection/>
    </xf>
    <xf numFmtId="3" fontId="5" fillId="31" borderId="19" xfId="47" applyNumberFormat="1" applyFont="1" applyFill="1" applyBorder="1" applyAlignment="1">
      <alignment horizontal="right" vertical="center"/>
      <protection/>
    </xf>
    <xf numFmtId="49" fontId="11" fillId="8" borderId="138" xfId="0" applyNumberFormat="1" applyFont="1" applyFill="1" applyBorder="1" applyAlignment="1">
      <alignment horizontal="left" vertical="center"/>
    </xf>
    <xf numFmtId="3" fontId="11" fillId="8" borderId="19" xfId="0" applyNumberFormat="1" applyFont="1" applyFill="1" applyBorder="1" applyAlignment="1" applyProtection="1">
      <alignment horizontal="right" vertical="center"/>
      <protection/>
    </xf>
    <xf numFmtId="49" fontId="11" fillId="8" borderId="114" xfId="0" applyNumberFormat="1" applyFont="1" applyFill="1" applyBorder="1" applyAlignment="1">
      <alignment horizontal="left" vertical="center"/>
    </xf>
    <xf numFmtId="0" fontId="11" fillId="8" borderId="114" xfId="0" applyFont="1" applyFill="1" applyBorder="1" applyAlignment="1">
      <alignment horizontal="right" vertical="center"/>
    </xf>
    <xf numFmtId="0" fontId="11" fillId="8" borderId="35" xfId="0" applyFont="1" applyFill="1" applyBorder="1" applyAlignment="1">
      <alignment horizontal="left" vertical="center"/>
    </xf>
    <xf numFmtId="0" fontId="11" fillId="8" borderId="35" xfId="0" applyFont="1" applyFill="1" applyBorder="1" applyAlignment="1">
      <alignment horizontal="center" vertical="center"/>
    </xf>
    <xf numFmtId="0" fontId="12" fillId="31" borderId="21" xfId="0" applyFont="1" applyFill="1" applyBorder="1" applyAlignment="1">
      <alignment horizontal="center" vertical="center"/>
    </xf>
    <xf numFmtId="0" fontId="31" fillId="31" borderId="116" xfId="0" applyFont="1" applyFill="1" applyBorder="1" applyAlignment="1">
      <alignment horizontal="right" vertical="center"/>
    </xf>
    <xf numFmtId="3" fontId="5" fillId="31" borderId="20" xfId="47" applyNumberFormat="1" applyFont="1" applyFill="1" applyBorder="1" applyAlignment="1">
      <alignment horizontal="right" vertical="center"/>
      <protection/>
    </xf>
    <xf numFmtId="3" fontId="5" fillId="31" borderId="20" xfId="47" applyNumberFormat="1" applyFont="1" applyFill="1" applyBorder="1" applyAlignment="1" applyProtection="1">
      <alignment horizontal="right" vertical="center"/>
      <protection locked="0"/>
    </xf>
    <xf numFmtId="3" fontId="12" fillId="31" borderId="20" xfId="0" applyNumberFormat="1" applyFont="1" applyFill="1" applyBorder="1" applyAlignment="1">
      <alignment horizontal="right" vertical="center"/>
    </xf>
    <xf numFmtId="3" fontId="5" fillId="31" borderId="24" xfId="47" applyNumberFormat="1" applyFont="1" applyFill="1" applyBorder="1" applyAlignment="1">
      <alignment horizontal="right" vertical="center"/>
      <protection/>
    </xf>
    <xf numFmtId="0" fontId="12" fillId="8" borderId="111" xfId="0" applyFont="1" applyFill="1" applyBorder="1" applyAlignment="1">
      <alignment horizontal="left" vertical="center"/>
    </xf>
    <xf numFmtId="0" fontId="31" fillId="8" borderId="114" xfId="0" applyFont="1" applyFill="1" applyBorder="1" applyAlignment="1">
      <alignment horizontal="right" vertical="center"/>
    </xf>
    <xf numFmtId="3" fontId="12" fillId="8" borderId="19" xfId="0" applyNumberFormat="1" applyFont="1" applyFill="1" applyBorder="1" applyAlignment="1">
      <alignment horizontal="right" vertical="center"/>
    </xf>
    <xf numFmtId="0" fontId="31" fillId="31" borderId="114" xfId="0" applyFont="1" applyFill="1" applyBorder="1" applyAlignment="1">
      <alignment horizontal="right" vertical="center"/>
    </xf>
    <xf numFmtId="0" fontId="12" fillId="31" borderId="22" xfId="0" applyFont="1" applyFill="1" applyBorder="1" applyAlignment="1">
      <alignment horizontal="center" vertical="center"/>
    </xf>
    <xf numFmtId="0" fontId="11" fillId="8" borderId="114" xfId="0" applyFont="1" applyFill="1" applyBorder="1" applyAlignment="1">
      <alignment horizontal="left" vertical="center"/>
    </xf>
    <xf numFmtId="0" fontId="11" fillId="8" borderId="111" xfId="0" applyFont="1" applyFill="1" applyBorder="1" applyAlignment="1">
      <alignment horizontal="left" vertical="center"/>
    </xf>
    <xf numFmtId="0" fontId="23" fillId="8" borderId="114" xfId="0" applyFont="1" applyFill="1" applyBorder="1" applyAlignment="1">
      <alignment horizontal="right" vertical="center"/>
    </xf>
    <xf numFmtId="0" fontId="12" fillId="31" borderId="90" xfId="0" applyFont="1" applyFill="1" applyBorder="1" applyAlignment="1">
      <alignment vertical="center"/>
    </xf>
    <xf numFmtId="0" fontId="12" fillId="31" borderId="139" xfId="0" applyFont="1" applyFill="1" applyBorder="1" applyAlignment="1">
      <alignment vertical="center"/>
    </xf>
    <xf numFmtId="3" fontId="12" fillId="31" borderId="18" xfId="0" applyNumberFormat="1" applyFont="1" applyFill="1" applyBorder="1" applyAlignment="1">
      <alignment horizontal="right" vertical="center"/>
    </xf>
    <xf numFmtId="3" fontId="5" fillId="31" borderId="28" xfId="47" applyNumberFormat="1" applyFont="1" applyFill="1" applyBorder="1" applyAlignment="1">
      <alignment horizontal="right" vertical="center"/>
      <protection/>
    </xf>
    <xf numFmtId="4" fontId="5" fillId="0" borderId="0" xfId="47" applyNumberFormat="1" applyFont="1" applyAlignment="1" applyProtection="1">
      <alignment horizontal="right" vertical="center"/>
      <protection/>
    </xf>
    <xf numFmtId="0" fontId="5" fillId="0" borderId="13" xfId="47" applyFont="1" applyBorder="1" applyAlignment="1" applyProtection="1">
      <alignment vertical="center"/>
      <protection/>
    </xf>
    <xf numFmtId="0" fontId="5" fillId="0" borderId="18" xfId="47" applyFont="1" applyBorder="1" applyAlignment="1" applyProtection="1">
      <alignment vertical="center"/>
      <protection/>
    </xf>
    <xf numFmtId="0" fontId="5" fillId="0" borderId="26" xfId="47" applyFont="1" applyFill="1" applyBorder="1" applyAlignment="1" applyProtection="1">
      <alignment vertical="center"/>
      <protection/>
    </xf>
    <xf numFmtId="4" fontId="11" fillId="0" borderId="0" xfId="47" applyNumberFormat="1" applyFont="1" applyBorder="1" applyAlignment="1" applyProtection="1">
      <alignment horizontal="right" vertical="top" wrapText="1"/>
      <protection/>
    </xf>
    <xf numFmtId="0" fontId="5" fillId="0" borderId="13" xfId="47" applyFont="1" applyBorder="1" applyAlignment="1" applyProtection="1">
      <alignment vertical="center"/>
      <protection/>
    </xf>
    <xf numFmtId="179" fontId="5" fillId="31" borderId="140" xfId="47" applyNumberFormat="1" applyFont="1" applyFill="1" applyBorder="1" applyAlignment="1">
      <alignment horizontal="right" vertical="center"/>
      <protection/>
    </xf>
    <xf numFmtId="179" fontId="5" fillId="31" borderId="13" xfId="47" applyNumberFormat="1" applyFont="1" applyFill="1" applyBorder="1" applyAlignment="1">
      <alignment horizontal="right" vertical="center"/>
      <protection/>
    </xf>
    <xf numFmtId="179" fontId="5" fillId="31" borderId="59" xfId="47" applyNumberFormat="1" applyFont="1" applyFill="1" applyBorder="1" applyAlignment="1">
      <alignment horizontal="right" vertical="center"/>
      <protection/>
    </xf>
    <xf numFmtId="179" fontId="5" fillId="31" borderId="29" xfId="47" applyNumberFormat="1" applyFont="1" applyFill="1" applyBorder="1" applyAlignment="1">
      <alignment horizontal="right" vertical="center"/>
      <protection/>
    </xf>
    <xf numFmtId="179" fontId="5" fillId="25" borderId="68" xfId="47" applyNumberFormat="1" applyFont="1" applyFill="1" applyBorder="1" applyAlignment="1" applyProtection="1">
      <alignment horizontal="right" vertical="center"/>
      <protection locked="0"/>
    </xf>
    <xf numFmtId="179" fontId="5" fillId="25" borderId="19" xfId="47" applyNumberFormat="1" applyFont="1" applyFill="1" applyBorder="1" applyAlignment="1" applyProtection="1">
      <alignment horizontal="right" vertical="center"/>
      <protection locked="0"/>
    </xf>
    <xf numFmtId="179" fontId="5" fillId="25" borderId="19" xfId="47" applyNumberFormat="1" applyFont="1" applyFill="1" applyBorder="1" applyAlignment="1">
      <alignment horizontal="right" vertical="center"/>
      <protection/>
    </xf>
    <xf numFmtId="179" fontId="5" fillId="0" borderId="25" xfId="47" applyNumberFormat="1" applyFont="1" applyFill="1" applyBorder="1" applyAlignment="1" applyProtection="1">
      <alignment horizontal="right" vertical="center"/>
      <protection/>
    </xf>
    <xf numFmtId="179" fontId="5" fillId="25" borderId="141" xfId="47" applyNumberFormat="1" applyFont="1" applyFill="1" applyBorder="1" applyAlignment="1" applyProtection="1">
      <alignment horizontal="right" vertical="center"/>
      <protection locked="0"/>
    </xf>
    <xf numFmtId="179" fontId="5" fillId="25" borderId="142" xfId="47" applyNumberFormat="1" applyFont="1" applyFill="1" applyBorder="1" applyAlignment="1" applyProtection="1">
      <alignment horizontal="right" vertical="center"/>
      <protection locked="0"/>
    </xf>
    <xf numFmtId="179" fontId="5" fillId="25" borderId="26" xfId="47" applyNumberFormat="1" applyFont="1" applyFill="1" applyBorder="1" applyAlignment="1">
      <alignment horizontal="right" vertical="center"/>
      <protection/>
    </xf>
    <xf numFmtId="179" fontId="5" fillId="0" borderId="143" xfId="47" applyNumberFormat="1" applyFont="1" applyFill="1" applyBorder="1" applyAlignment="1" applyProtection="1">
      <alignment horizontal="right" vertical="center"/>
      <protection/>
    </xf>
    <xf numFmtId="179" fontId="5" fillId="0" borderId="80" xfId="47" applyNumberFormat="1" applyFont="1" applyBorder="1" applyAlignment="1" applyProtection="1">
      <alignment horizontal="right" vertical="center"/>
      <protection locked="0"/>
    </xf>
    <xf numFmtId="179" fontId="5" fillId="0" borderId="20" xfId="47" applyNumberFormat="1" applyFont="1" applyBorder="1" applyAlignment="1" applyProtection="1">
      <alignment horizontal="right" vertical="center"/>
      <protection locked="0"/>
    </xf>
    <xf numFmtId="179" fontId="5" fillId="0" borderId="144" xfId="47" applyNumberFormat="1" applyFont="1" applyFill="1" applyBorder="1" applyAlignment="1">
      <alignment horizontal="right" vertical="center"/>
      <protection/>
    </xf>
    <xf numFmtId="179" fontId="5" fillId="0" borderId="24" xfId="47" applyNumberFormat="1" applyFont="1" applyFill="1" applyBorder="1" applyAlignment="1" applyProtection="1">
      <alignment horizontal="right" vertical="center"/>
      <protection/>
    </xf>
    <xf numFmtId="179" fontId="5" fillId="25" borderId="81" xfId="47" applyNumberFormat="1" applyFont="1" applyFill="1" applyBorder="1" applyAlignment="1" applyProtection="1">
      <alignment horizontal="right" vertical="center"/>
      <protection locked="0"/>
    </xf>
    <xf numFmtId="179" fontId="5" fillId="25" borderId="26" xfId="47" applyNumberFormat="1" applyFont="1" applyFill="1" applyBorder="1" applyAlignment="1" applyProtection="1">
      <alignment horizontal="right" vertical="center"/>
      <protection locked="0"/>
    </xf>
    <xf numFmtId="179" fontId="5" fillId="25" borderId="142" xfId="47" applyNumberFormat="1" applyFont="1" applyFill="1" applyBorder="1" applyAlignment="1">
      <alignment horizontal="right" vertical="center"/>
      <protection/>
    </xf>
    <xf numFmtId="179" fontId="5" fillId="0" borderId="27" xfId="47" applyNumberFormat="1" applyFont="1" applyFill="1" applyBorder="1" applyAlignment="1" applyProtection="1">
      <alignment horizontal="right" vertical="center"/>
      <protection/>
    </xf>
    <xf numFmtId="179" fontId="5" fillId="0" borderId="70" xfId="47" applyNumberFormat="1" applyFont="1" applyBorder="1" applyAlignment="1" applyProtection="1">
      <alignment horizontal="right" vertical="center"/>
      <protection locked="0"/>
    </xf>
    <xf numFmtId="179" fontId="5" fillId="0" borderId="54" xfId="47" applyNumberFormat="1" applyFont="1" applyBorder="1" applyAlignment="1" applyProtection="1">
      <alignment horizontal="right" vertical="center"/>
      <protection locked="0"/>
    </xf>
    <xf numFmtId="179" fontId="5" fillId="0" borderId="54" xfId="47" applyNumberFormat="1" applyFont="1" applyFill="1" applyBorder="1" applyAlignment="1">
      <alignment horizontal="right" vertical="center"/>
      <protection/>
    </xf>
    <xf numFmtId="179" fontId="5" fillId="0" borderId="102" xfId="47" applyNumberFormat="1" applyFont="1" applyFill="1" applyBorder="1" applyAlignment="1" applyProtection="1">
      <alignment horizontal="right" vertical="center"/>
      <protection/>
    </xf>
    <xf numFmtId="179" fontId="5" fillId="25" borderId="142" xfId="47" applyNumberFormat="1" applyFont="1" applyFill="1" applyBorder="1" applyAlignment="1" applyProtection="1">
      <alignment horizontal="right" vertical="center"/>
      <protection/>
    </xf>
    <xf numFmtId="179" fontId="5" fillId="0" borderId="54" xfId="47" applyNumberFormat="1" applyFont="1" applyBorder="1" applyAlignment="1" applyProtection="1">
      <alignment horizontal="right" vertical="center"/>
      <protection/>
    </xf>
    <xf numFmtId="179" fontId="5" fillId="25" borderId="113" xfId="47" applyNumberFormat="1" applyFont="1" applyFill="1" applyBorder="1" applyAlignment="1" applyProtection="1">
      <alignment horizontal="right" vertical="center"/>
      <protection locked="0"/>
    </xf>
    <xf numFmtId="179" fontId="5" fillId="25" borderId="30" xfId="47" applyNumberFormat="1" applyFont="1" applyFill="1" applyBorder="1" applyAlignment="1" applyProtection="1">
      <alignment horizontal="right" vertical="center"/>
      <protection locked="0"/>
    </xf>
    <xf numFmtId="179" fontId="5" fillId="25" borderId="30" xfId="47" applyNumberFormat="1" applyFont="1" applyFill="1" applyBorder="1" applyAlignment="1" applyProtection="1">
      <alignment horizontal="right" vertical="center"/>
      <protection/>
    </xf>
    <xf numFmtId="179" fontId="5" fillId="0" borderId="31" xfId="47" applyNumberFormat="1" applyFont="1" applyFill="1" applyBorder="1" applyAlignment="1" applyProtection="1">
      <alignment horizontal="right" vertical="center"/>
      <protection/>
    </xf>
    <xf numFmtId="1" fontId="11" fillId="0" borderId="22" xfId="0" applyNumberFormat="1" applyFont="1" applyFill="1" applyBorder="1" applyAlignment="1" applyProtection="1">
      <alignment horizontal="right" vertical="center"/>
      <protection locked="0"/>
    </xf>
    <xf numFmtId="1" fontId="11" fillId="8" borderId="22" xfId="0" applyNumberFormat="1" applyFont="1" applyFill="1" applyBorder="1" applyAlignment="1">
      <alignment horizontal="right" vertical="center"/>
    </xf>
    <xf numFmtId="1" fontId="11" fillId="8" borderId="19" xfId="0" applyNumberFormat="1" applyFont="1" applyFill="1" applyBorder="1" applyAlignment="1">
      <alignment horizontal="right" vertical="center"/>
    </xf>
    <xf numFmtId="1" fontId="11" fillId="8" borderId="41" xfId="0" applyNumberFormat="1" applyFont="1" applyFill="1" applyBorder="1" applyAlignment="1" applyProtection="1">
      <alignment horizontal="right" vertical="center"/>
      <protection/>
    </xf>
    <xf numFmtId="3" fontId="11" fillId="0" borderId="145" xfId="0" applyNumberFormat="1" applyFont="1" applyBorder="1" applyAlignment="1" applyProtection="1">
      <alignment horizontal="right" vertical="center"/>
      <protection locked="0"/>
    </xf>
    <xf numFmtId="3" fontId="11" fillId="0" borderId="146" xfId="0" applyNumberFormat="1" applyFont="1" applyBorder="1" applyAlignment="1" applyProtection="1">
      <alignment horizontal="right" vertical="center"/>
      <protection locked="0"/>
    </xf>
    <xf numFmtId="184" fontId="5" fillId="0" borderId="0" xfId="47" applyNumberFormat="1" applyFont="1" applyAlignment="1" applyProtection="1">
      <alignment vertical="center"/>
      <protection locked="0"/>
    </xf>
    <xf numFmtId="179" fontId="5" fillId="0" borderId="0" xfId="47" applyNumberFormat="1" applyFont="1" applyBorder="1" applyAlignment="1">
      <alignment vertical="center" wrapText="1"/>
      <protection/>
    </xf>
    <xf numFmtId="179" fontId="5" fillId="0" borderId="0" xfId="47" applyNumberFormat="1" applyFont="1" applyAlignment="1" applyProtection="1">
      <alignment vertical="center"/>
      <protection locked="0"/>
    </xf>
    <xf numFmtId="179" fontId="5" fillId="0" borderId="0" xfId="47" applyNumberFormat="1" applyFont="1" applyAlignment="1">
      <alignment vertical="center"/>
      <protection/>
    </xf>
    <xf numFmtId="165" fontId="5" fillId="0" borderId="21" xfId="47" applyNumberFormat="1" applyFont="1" applyFill="1" applyBorder="1" applyAlignment="1" applyProtection="1">
      <alignment horizontal="right" vertical="center" wrapText="1"/>
      <protection locked="0"/>
    </xf>
    <xf numFmtId="165" fontId="5" fillId="0" borderId="80" xfId="47" applyNumberFormat="1" applyFont="1" applyFill="1" applyBorder="1" applyAlignment="1" applyProtection="1">
      <alignment horizontal="right" vertical="center" wrapText="1"/>
      <protection locked="0"/>
    </xf>
    <xf numFmtId="165" fontId="5" fillId="0" borderId="20" xfId="47" applyNumberFormat="1" applyFont="1" applyFill="1" applyBorder="1" applyAlignment="1" applyProtection="1">
      <alignment horizontal="right" vertical="center" wrapText="1"/>
      <protection locked="0"/>
    </xf>
    <xf numFmtId="165" fontId="5" fillId="0" borderId="24" xfId="47" applyNumberFormat="1" applyFont="1" applyFill="1" applyBorder="1" applyAlignment="1" applyProtection="1">
      <alignment horizontal="right" vertical="center" wrapText="1"/>
      <protection locked="0"/>
    </xf>
    <xf numFmtId="165" fontId="5" fillId="0" borderId="22" xfId="47" applyNumberFormat="1" applyFont="1" applyFill="1" applyBorder="1" applyAlignment="1" applyProtection="1">
      <alignment horizontal="right" vertical="center" wrapText="1"/>
      <protection locked="0"/>
    </xf>
    <xf numFmtId="165" fontId="5" fillId="0" borderId="68" xfId="47" applyNumberFormat="1" applyFont="1" applyFill="1" applyBorder="1" applyAlignment="1" applyProtection="1">
      <alignment horizontal="right" vertical="center" wrapText="1"/>
      <protection locked="0"/>
    </xf>
    <xf numFmtId="165" fontId="5" fillId="0" borderId="19" xfId="47" applyNumberFormat="1" applyFont="1" applyFill="1" applyBorder="1" applyAlignment="1" applyProtection="1">
      <alignment horizontal="right" vertical="center" wrapText="1"/>
      <protection locked="0"/>
    </xf>
    <xf numFmtId="165" fontId="5" fillId="0" borderId="25" xfId="47" applyNumberFormat="1" applyFont="1" applyFill="1" applyBorder="1" applyAlignment="1" applyProtection="1">
      <alignment horizontal="right" vertical="center" wrapText="1"/>
      <protection locked="0"/>
    </xf>
    <xf numFmtId="165" fontId="5" fillId="0" borderId="22" xfId="47" applyNumberFormat="1" applyFont="1" applyFill="1" applyBorder="1" applyAlignment="1" applyProtection="1">
      <alignment horizontal="right" vertical="center" wrapText="1"/>
      <protection/>
    </xf>
    <xf numFmtId="165" fontId="5" fillId="0" borderId="19" xfId="47" applyNumberFormat="1" applyFont="1" applyFill="1" applyBorder="1" applyAlignment="1" applyProtection="1">
      <alignment horizontal="right" vertical="center" wrapText="1"/>
      <protection/>
    </xf>
    <xf numFmtId="3" fontId="5" fillId="0" borderId="0" xfId="47" applyNumberFormat="1" applyFont="1" applyFill="1" applyBorder="1" applyAlignment="1" applyProtection="1">
      <alignment vertical="center"/>
      <protection hidden="1"/>
    </xf>
    <xf numFmtId="3" fontId="5" fillId="0" borderId="19" xfId="47" applyNumberFormat="1" applyFont="1" applyBorder="1" applyAlignment="1" applyProtection="1">
      <alignment vertical="center"/>
      <protection locked="0"/>
    </xf>
    <xf numFmtId="165" fontId="5" fillId="0" borderId="39" xfId="47" applyNumberFormat="1" applyFont="1" applyBorder="1" applyAlignment="1" applyProtection="1">
      <alignment vertical="center"/>
      <protection locked="0"/>
    </xf>
    <xf numFmtId="165" fontId="75" fillId="0" borderId="39" xfId="47" applyNumberFormat="1" applyFont="1" applyBorder="1" applyAlignment="1" applyProtection="1">
      <alignment vertical="center"/>
      <protection locked="0"/>
    </xf>
    <xf numFmtId="3" fontId="5" fillId="0" borderId="26" xfId="47" applyNumberFormat="1" applyFont="1" applyBorder="1" applyAlignment="1" applyProtection="1">
      <alignment vertical="center"/>
      <protection locked="0"/>
    </xf>
    <xf numFmtId="165" fontId="75" fillId="0" borderId="41" xfId="47" applyNumberFormat="1" applyFont="1" applyBorder="1" applyAlignment="1" applyProtection="1">
      <alignment vertical="center"/>
      <protection locked="0"/>
    </xf>
    <xf numFmtId="3" fontId="5" fillId="0" borderId="0" xfId="47" applyNumberFormat="1" applyFont="1" applyBorder="1" applyAlignment="1" applyProtection="1">
      <alignment horizontal="justify" vertical="center" wrapText="1"/>
      <protection/>
    </xf>
    <xf numFmtId="179" fontId="5" fillId="0" borderId="0" xfId="47" applyNumberFormat="1" applyFont="1" applyAlignment="1" applyProtection="1">
      <alignment vertical="center"/>
      <protection/>
    </xf>
    <xf numFmtId="49" fontId="5" fillId="0" borderId="16" xfId="48" applyNumberFormat="1" applyFont="1" applyBorder="1" applyAlignment="1" applyProtection="1">
      <alignment horizontal="center" vertical="center" wrapText="1"/>
      <protection/>
    </xf>
    <xf numFmtId="49" fontId="5" fillId="0" borderId="46" xfId="48" applyNumberFormat="1" applyFont="1" applyBorder="1" applyAlignment="1" applyProtection="1">
      <alignment horizontal="center" vertical="center" wrapText="1"/>
      <protection/>
    </xf>
    <xf numFmtId="49" fontId="5" fillId="0" borderId="104" xfId="48" applyNumberFormat="1" applyFont="1" applyBorder="1" applyAlignment="1" applyProtection="1">
      <alignment horizontal="center" vertical="center" wrapText="1"/>
      <protection/>
    </xf>
    <xf numFmtId="49" fontId="5" fillId="0" borderId="140" xfId="48" applyNumberFormat="1" applyFont="1" applyBorder="1" applyAlignment="1" applyProtection="1">
      <alignment horizontal="center" vertical="center" wrapText="1"/>
      <protection/>
    </xf>
    <xf numFmtId="0" fontId="6" fillId="0" borderId="0" xfId="47" applyFont="1" applyAlignment="1" applyProtection="1">
      <alignment horizontal="left" vertical="center"/>
      <protection/>
    </xf>
    <xf numFmtId="0" fontId="5" fillId="0" borderId="134" xfId="48" applyFont="1" applyBorder="1" applyAlignment="1" applyProtection="1">
      <alignment horizontal="center" vertical="center"/>
      <protection/>
    </xf>
    <xf numFmtId="0" fontId="9" fillId="0" borderId="16" xfId="48" applyFont="1" applyBorder="1" applyAlignment="1" applyProtection="1">
      <alignment vertical="center" wrapText="1"/>
      <protection/>
    </xf>
    <xf numFmtId="0" fontId="9" fillId="0" borderId="90" xfId="48" applyFont="1" applyBorder="1" applyAlignment="1" applyProtection="1">
      <alignment vertical="center" wrapText="1"/>
      <protection/>
    </xf>
    <xf numFmtId="0" fontId="9" fillId="0" borderId="47" xfId="48" applyFont="1" applyBorder="1" applyAlignment="1" applyProtection="1">
      <alignment vertical="center" wrapText="1"/>
      <protection/>
    </xf>
    <xf numFmtId="0" fontId="6" fillId="0" borderId="16" xfId="48" applyFont="1" applyFill="1" applyBorder="1" applyAlignment="1" applyProtection="1">
      <alignment horizontal="center" vertical="center" wrapText="1"/>
      <protection/>
    </xf>
    <xf numFmtId="0" fontId="6" fillId="0" borderId="90" xfId="48" applyFont="1" applyFill="1" applyBorder="1" applyAlignment="1" applyProtection="1">
      <alignment horizontal="center" vertical="center" wrapText="1"/>
      <protection/>
    </xf>
    <xf numFmtId="0" fontId="6" fillId="0" borderId="47" xfId="48" applyFont="1" applyFill="1" applyBorder="1" applyAlignment="1" applyProtection="1">
      <alignment horizontal="center" vertical="center" wrapText="1"/>
      <protection/>
    </xf>
    <xf numFmtId="0" fontId="6" fillId="0" borderId="0" xfId="48" applyFont="1" applyBorder="1" applyAlignment="1">
      <alignment horizontal="left" vertical="center" wrapText="1"/>
      <protection/>
    </xf>
    <xf numFmtId="0" fontId="5" fillId="0" borderId="134" xfId="48" applyFont="1" applyBorder="1" applyAlignment="1">
      <alignment horizontal="center" vertical="center" wrapText="1"/>
      <protection/>
    </xf>
    <xf numFmtId="0" fontId="7" fillId="0" borderId="104" xfId="48" applyFont="1" applyBorder="1" applyAlignment="1">
      <alignment horizontal="center" vertical="center" wrapText="1"/>
      <protection/>
    </xf>
    <xf numFmtId="0" fontId="7" fillId="0" borderId="94" xfId="48" applyFont="1" applyBorder="1" applyAlignment="1">
      <alignment horizontal="center" vertical="center" wrapText="1"/>
      <protection/>
    </xf>
    <xf numFmtId="0" fontId="9" fillId="0" borderId="16" xfId="48" applyFont="1" applyBorder="1" applyAlignment="1">
      <alignment vertical="center" wrapText="1"/>
      <protection/>
    </xf>
    <xf numFmtId="0" fontId="9" fillId="0" borderId="90" xfId="48" applyFont="1" applyBorder="1" applyAlignment="1">
      <alignment vertical="center" wrapText="1"/>
      <protection/>
    </xf>
    <xf numFmtId="0" fontId="9" fillId="0" borderId="47" xfId="48" applyFont="1" applyBorder="1" applyAlignment="1">
      <alignment vertical="center" wrapText="1"/>
      <protection/>
    </xf>
    <xf numFmtId="3" fontId="5" fillId="0" borderId="77" xfId="48" applyNumberFormat="1" applyFont="1" applyBorder="1" applyAlignment="1">
      <alignment horizontal="center" vertical="center"/>
      <protection/>
    </xf>
    <xf numFmtId="3" fontId="5" fillId="0" borderId="147" xfId="48" applyNumberFormat="1" applyFont="1" applyBorder="1" applyAlignment="1">
      <alignment horizontal="center" vertical="center"/>
      <protection/>
    </xf>
    <xf numFmtId="0" fontId="6" fillId="0" borderId="16" xfId="48" applyFont="1" applyBorder="1" applyAlignment="1">
      <alignment horizontal="center" vertical="center" wrapText="1"/>
      <protection/>
    </xf>
    <xf numFmtId="0" fontId="6" fillId="0" borderId="90" xfId="48" applyFont="1" applyBorder="1" applyAlignment="1">
      <alignment horizontal="center" vertical="center" wrapText="1"/>
      <protection/>
    </xf>
    <xf numFmtId="0" fontId="6" fillId="0" borderId="47" xfId="48" applyFont="1" applyBorder="1" applyAlignment="1">
      <alignment horizontal="center" vertical="center" wrapText="1"/>
      <protection/>
    </xf>
    <xf numFmtId="0" fontId="7" fillId="0" borderId="148" xfId="48" applyFont="1" applyBorder="1" applyAlignment="1">
      <alignment horizontal="left" vertical="center" wrapText="1"/>
      <protection/>
    </xf>
    <xf numFmtId="0" fontId="7" fillId="0" borderId="134" xfId="48" applyFont="1" applyBorder="1" applyAlignment="1">
      <alignment horizontal="left" vertical="center" wrapText="1"/>
      <protection/>
    </xf>
    <xf numFmtId="0" fontId="7" fillId="0" borderId="73" xfId="48" applyFont="1" applyBorder="1" applyAlignment="1">
      <alignment horizontal="left" vertical="center" wrapText="1"/>
      <protection/>
    </xf>
    <xf numFmtId="3" fontId="7" fillId="0" borderId="97" xfId="48" applyNumberFormat="1" applyFont="1" applyBorder="1" applyAlignment="1">
      <alignment horizontal="center" vertical="center" wrapText="1"/>
      <protection/>
    </xf>
    <xf numFmtId="3" fontId="7" fillId="0" borderId="78" xfId="48" applyNumberFormat="1" applyFont="1" applyBorder="1" applyAlignment="1">
      <alignment horizontal="center" vertical="center" wrapText="1"/>
      <protection/>
    </xf>
    <xf numFmtId="0" fontId="5" fillId="0" borderId="83" xfId="48" applyFont="1" applyBorder="1" applyAlignment="1">
      <alignment horizontal="center" vertical="center" wrapText="1"/>
      <protection/>
    </xf>
    <xf numFmtId="0" fontId="5" fillId="0" borderId="0" xfId="48" applyFont="1" applyBorder="1" applyAlignment="1">
      <alignment horizontal="center" vertical="center" wrapText="1"/>
      <protection/>
    </xf>
    <xf numFmtId="0" fontId="5" fillId="0" borderId="149" xfId="48" applyFont="1" applyBorder="1" applyAlignment="1">
      <alignment horizontal="center" vertical="center" wrapText="1"/>
      <protection/>
    </xf>
    <xf numFmtId="3" fontId="5" fillId="0" borderId="89" xfId="48" applyNumberFormat="1" applyFont="1" applyBorder="1" applyAlignment="1">
      <alignment horizontal="center" vertical="center"/>
      <protection/>
    </xf>
    <xf numFmtId="3" fontId="5" fillId="0" borderId="51" xfId="48" applyNumberFormat="1" applyFont="1" applyBorder="1" applyAlignment="1">
      <alignment horizontal="center" vertical="center"/>
      <protection/>
    </xf>
    <xf numFmtId="0" fontId="5" fillId="25" borderId="0" xfId="47" applyFont="1" applyFill="1" applyAlignment="1">
      <alignment horizontal="left" vertical="center" wrapText="1"/>
      <protection/>
    </xf>
    <xf numFmtId="0" fontId="5" fillId="8" borderId="125" xfId="49" applyFont="1" applyFill="1" applyBorder="1" applyAlignment="1">
      <alignment horizontal="left" vertical="center"/>
      <protection/>
    </xf>
    <xf numFmtId="0" fontId="5" fillId="8" borderId="126" xfId="49" applyFont="1" applyFill="1" applyBorder="1" applyAlignment="1">
      <alignment horizontal="left" vertical="center"/>
      <protection/>
    </xf>
    <xf numFmtId="0" fontId="7" fillId="12" borderId="150" xfId="49" applyFont="1" applyFill="1" applyBorder="1" applyAlignment="1">
      <alignment horizontal="left" vertical="center"/>
      <protection/>
    </xf>
    <xf numFmtId="0" fontId="7" fillId="12" borderId="151" xfId="49" applyFont="1" applyFill="1" applyBorder="1" applyAlignment="1">
      <alignment horizontal="left" vertical="center"/>
      <protection/>
    </xf>
    <xf numFmtId="0" fontId="7" fillId="12" borderId="152" xfId="49" applyFont="1" applyFill="1" applyBorder="1" applyAlignment="1">
      <alignment horizontal="left" vertical="center"/>
      <protection/>
    </xf>
    <xf numFmtId="0" fontId="7" fillId="12" borderId="153" xfId="49" applyFont="1" applyFill="1" applyBorder="1" applyAlignment="1">
      <alignment horizontal="left" vertical="center"/>
      <protection/>
    </xf>
    <xf numFmtId="0" fontId="7" fillId="12" borderId="154" xfId="49" applyFont="1" applyFill="1" applyBorder="1" applyAlignment="1">
      <alignment horizontal="left" vertical="center"/>
      <protection/>
    </xf>
    <xf numFmtId="0" fontId="7" fillId="12" borderId="155" xfId="49" applyFont="1" applyFill="1" applyBorder="1" applyAlignment="1">
      <alignment horizontal="left" vertical="center"/>
      <protection/>
    </xf>
    <xf numFmtId="0" fontId="7" fillId="12" borderId="12" xfId="47" applyFont="1" applyFill="1" applyBorder="1" applyAlignment="1">
      <alignment horizontal="center" vertical="center"/>
      <protection/>
    </xf>
    <xf numFmtId="0" fontId="7" fillId="12" borderId="29" xfId="47" applyFont="1" applyFill="1" applyBorder="1" applyAlignment="1">
      <alignment horizontal="center" vertical="center"/>
      <protection/>
    </xf>
    <xf numFmtId="0" fontId="7" fillId="0" borderId="98" xfId="47" applyFont="1" applyFill="1" applyBorder="1" applyAlignment="1">
      <alignment horizontal="center" vertical="center"/>
      <protection/>
    </xf>
    <xf numFmtId="0" fontId="7" fillId="0" borderId="96" xfId="47" applyFont="1" applyFill="1" applyBorder="1" applyAlignment="1">
      <alignment horizontal="center" vertical="center"/>
      <protection/>
    </xf>
    <xf numFmtId="0" fontId="7" fillId="0" borderId="156" xfId="47" applyFont="1" applyFill="1" applyBorder="1" applyAlignment="1">
      <alignment horizontal="center" vertical="center"/>
      <protection/>
    </xf>
    <xf numFmtId="0" fontId="7" fillId="0" borderId="82" xfId="47" applyFont="1" applyFill="1" applyBorder="1" applyAlignment="1">
      <alignment horizontal="center" vertical="center"/>
      <protection/>
    </xf>
    <xf numFmtId="0" fontId="7" fillId="0" borderId="0" xfId="47" applyFont="1" applyFill="1" applyBorder="1" applyAlignment="1">
      <alignment horizontal="center" vertical="center"/>
      <protection/>
    </xf>
    <xf numFmtId="0" fontId="7" fillId="0" borderId="78" xfId="47" applyFont="1" applyFill="1" applyBorder="1" applyAlignment="1">
      <alignment horizontal="center" vertical="center"/>
      <protection/>
    </xf>
    <xf numFmtId="0" fontId="7" fillId="0" borderId="148" xfId="47" applyFont="1" applyFill="1" applyBorder="1" applyAlignment="1">
      <alignment horizontal="center" vertical="center"/>
      <protection/>
    </xf>
    <xf numFmtId="0" fontId="7" fillId="0" borderId="134" xfId="47" applyFont="1" applyFill="1" applyBorder="1" applyAlignment="1">
      <alignment horizontal="center" vertical="center"/>
      <protection/>
    </xf>
    <xf numFmtId="0" fontId="7" fillId="0" borderId="73" xfId="47" applyFont="1" applyFill="1" applyBorder="1" applyAlignment="1">
      <alignment horizontal="center" vertical="center"/>
      <protection/>
    </xf>
    <xf numFmtId="0" fontId="5" fillId="0" borderId="104" xfId="47" applyFont="1" applyFill="1" applyBorder="1" applyAlignment="1">
      <alignment horizontal="center" vertical="center" wrapText="1"/>
      <protection/>
    </xf>
    <xf numFmtId="0" fontId="5" fillId="0" borderId="83" xfId="47" applyFont="1" applyFill="1" applyBorder="1" applyAlignment="1">
      <alignment horizontal="center" vertical="center" wrapText="1"/>
      <protection/>
    </xf>
    <xf numFmtId="0" fontId="5" fillId="0" borderId="157" xfId="47" applyFont="1" applyFill="1" applyBorder="1" applyAlignment="1">
      <alignment horizontal="center" vertical="center" wrapText="1"/>
      <protection/>
    </xf>
    <xf numFmtId="0" fontId="7" fillId="12" borderId="13" xfId="47" applyFont="1" applyFill="1" applyBorder="1" applyAlignment="1">
      <alignment horizontal="center" vertical="center"/>
      <protection/>
    </xf>
    <xf numFmtId="0" fontId="11" fillId="0" borderId="0" xfId="0" applyFont="1" applyAlignment="1">
      <alignment horizontal="left" vertical="center" wrapText="1"/>
    </xf>
    <xf numFmtId="0" fontId="12" fillId="8" borderId="35" xfId="0" applyFont="1" applyFill="1" applyBorder="1" applyAlignment="1">
      <alignment horizontal="left" vertical="center"/>
    </xf>
    <xf numFmtId="0" fontId="12" fillId="8" borderId="41"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1" xfId="0" applyFont="1" applyFill="1" applyBorder="1" applyAlignment="1">
      <alignment horizontal="left" vertical="center"/>
    </xf>
    <xf numFmtId="0" fontId="11" fillId="0" borderId="60" xfId="0" applyFont="1" applyBorder="1" applyAlignment="1">
      <alignment horizontal="center" vertical="center" wrapText="1" shrinkToFit="1"/>
    </xf>
    <xf numFmtId="0" fontId="11" fillId="0" borderId="24" xfId="0" applyFont="1" applyBorder="1" applyAlignment="1">
      <alignment horizontal="center" vertical="center" wrapText="1" shrinkToFit="1"/>
    </xf>
    <xf numFmtId="0" fontId="11" fillId="0" borderId="95" xfId="0" applyFont="1" applyFill="1" applyBorder="1" applyAlignment="1">
      <alignment horizontal="center" vertical="center" wrapText="1" shrinkToFit="1"/>
    </xf>
    <xf numFmtId="0" fontId="11" fillId="0" borderId="21" xfId="0" applyFont="1" applyFill="1" applyBorder="1" applyAlignment="1">
      <alignment horizontal="center" vertical="center" wrapText="1" shrinkToFit="1"/>
    </xf>
    <xf numFmtId="0" fontId="12" fillId="0" borderId="60" xfId="0" applyFont="1" applyBorder="1" applyAlignment="1">
      <alignment horizontal="center" vertical="center" wrapText="1" shrinkToFit="1"/>
    </xf>
    <xf numFmtId="0" fontId="12" fillId="0" borderId="24" xfId="0" applyFont="1" applyBorder="1" applyAlignment="1">
      <alignment horizontal="center" vertical="center" wrapText="1" shrinkToFit="1"/>
    </xf>
    <xf numFmtId="0" fontId="12" fillId="8" borderId="19" xfId="0" applyFont="1" applyFill="1" applyBorder="1" applyAlignment="1">
      <alignment horizontal="left" vertical="center"/>
    </xf>
    <xf numFmtId="0" fontId="12" fillId="8" borderId="25" xfId="0" applyFont="1" applyFill="1" applyBorder="1" applyAlignment="1">
      <alignment horizontal="left" vertical="center"/>
    </xf>
    <xf numFmtId="0" fontId="11" fillId="0" borderId="95"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96" xfId="0" applyFont="1" applyBorder="1" applyAlignment="1">
      <alignment horizontal="center" vertical="center"/>
    </xf>
    <xf numFmtId="0" fontId="11" fillId="0" borderId="156" xfId="0" applyFont="1" applyBorder="1" applyAlignment="1">
      <alignment horizontal="center" vertical="center"/>
    </xf>
    <xf numFmtId="0" fontId="11" fillId="0" borderId="0" xfId="0" applyFont="1" applyBorder="1" applyAlignment="1">
      <alignment horizontal="center" vertical="center"/>
    </xf>
    <xf numFmtId="0" fontId="11" fillId="0" borderId="78" xfId="0" applyFont="1" applyBorder="1" applyAlignment="1">
      <alignment horizontal="center" vertical="center"/>
    </xf>
    <xf numFmtId="0" fontId="11" fillId="0" borderId="134" xfId="0" applyFont="1" applyBorder="1" applyAlignment="1">
      <alignment horizontal="center" vertical="center"/>
    </xf>
    <xf numFmtId="0" fontId="11" fillId="0" borderId="73" xfId="0" applyFont="1" applyBorder="1" applyAlignment="1">
      <alignment horizontal="center" vertical="center"/>
    </xf>
    <xf numFmtId="0" fontId="11" fillId="0" borderId="12"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158" xfId="0" applyFont="1" applyBorder="1" applyAlignment="1">
      <alignment horizontal="center" vertical="center" wrapText="1" shrinkToFit="1"/>
    </xf>
    <xf numFmtId="0" fontId="11" fillId="0" borderId="96" xfId="0" applyFont="1" applyBorder="1" applyAlignment="1">
      <alignment horizontal="center" vertical="center" wrapText="1" shrinkToFit="1"/>
    </xf>
    <xf numFmtId="0" fontId="11" fillId="0" borderId="63" xfId="0" applyFont="1" applyBorder="1" applyAlignment="1">
      <alignment horizontal="center" vertical="center" wrapText="1" shrinkToFit="1"/>
    </xf>
    <xf numFmtId="0" fontId="11" fillId="0" borderId="95" xfId="0" applyFont="1" applyBorder="1" applyAlignment="1">
      <alignment horizontal="center" vertical="center" wrapText="1" shrinkToFit="1"/>
    </xf>
    <xf numFmtId="0" fontId="11" fillId="0" borderId="21" xfId="0" applyFont="1" applyBorder="1" applyAlignment="1">
      <alignment horizontal="center" vertical="center" wrapText="1" shrinkToFit="1"/>
    </xf>
    <xf numFmtId="0" fontId="11" fillId="0" borderId="159" xfId="0" applyFont="1" applyFill="1" applyBorder="1" applyAlignment="1">
      <alignment horizontal="left" wrapText="1"/>
    </xf>
    <xf numFmtId="0" fontId="11" fillId="0" borderId="160" xfId="0" applyFont="1" applyFill="1" applyBorder="1" applyAlignment="1">
      <alignment horizontal="left" wrapText="1"/>
    </xf>
    <xf numFmtId="0" fontId="11" fillId="0" borderId="63" xfId="0" applyFont="1" applyBorder="1" applyAlignment="1">
      <alignment horizontal="left" wrapText="1" shrinkToFit="1"/>
    </xf>
    <xf numFmtId="0" fontId="11" fillId="0" borderId="80" xfId="0" applyFont="1" applyBorder="1" applyAlignment="1">
      <alignment horizontal="left" wrapText="1" shrinkToFit="1"/>
    </xf>
    <xf numFmtId="0" fontId="11" fillId="0" borderId="1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9" xfId="0" applyFont="1" applyBorder="1" applyAlignment="1">
      <alignment horizontal="center" vertical="center"/>
    </xf>
    <xf numFmtId="0" fontId="11" fillId="0" borderId="25" xfId="0" applyFont="1" applyBorder="1" applyAlignment="1">
      <alignment horizontal="center" vertical="center"/>
    </xf>
    <xf numFmtId="0" fontId="11" fillId="0" borderId="76" xfId="0" applyFont="1" applyBorder="1" applyAlignment="1">
      <alignment horizontal="center" vertical="center"/>
    </xf>
    <xf numFmtId="0" fontId="11" fillId="0" borderId="140" xfId="0" applyFont="1" applyBorder="1" applyAlignment="1">
      <alignment horizontal="center" vertical="center" wrapText="1" shrinkToFit="1"/>
    </xf>
    <xf numFmtId="0" fontId="11" fillId="0" borderId="89" xfId="0" applyFont="1" applyBorder="1" applyAlignment="1">
      <alignment horizontal="center" vertical="center" wrapText="1" shrinkToFit="1"/>
    </xf>
    <xf numFmtId="0" fontId="11" fillId="0" borderId="161" xfId="0" applyFont="1" applyBorder="1" applyAlignment="1">
      <alignment horizontal="center" vertical="center" wrapText="1" shrinkToFit="1"/>
    </xf>
    <xf numFmtId="0" fontId="5" fillId="0" borderId="0" xfId="50" applyFont="1" applyFill="1" applyAlignment="1" applyProtection="1">
      <alignment horizontal="left" vertical="center" wrapText="1"/>
      <protection/>
    </xf>
    <xf numFmtId="0" fontId="11" fillId="0" borderId="59" xfId="0" applyFont="1" applyBorder="1" applyAlignment="1" applyProtection="1">
      <alignment horizontal="center" vertical="center" wrapText="1" shrinkToFit="1"/>
      <protection/>
    </xf>
    <xf numFmtId="0" fontId="11" fillId="0" borderId="20" xfId="0" applyFont="1" applyBorder="1" applyAlignment="1" applyProtection="1">
      <alignment horizontal="center" vertical="center" wrapText="1" shrinkToFit="1"/>
      <protection/>
    </xf>
    <xf numFmtId="0" fontId="12" fillId="0" borderId="60" xfId="0" applyFont="1" applyFill="1" applyBorder="1" applyAlignment="1" applyProtection="1">
      <alignment horizontal="center" vertical="center" wrapText="1" shrinkToFit="1"/>
      <protection/>
    </xf>
    <xf numFmtId="0" fontId="12" fillId="0" borderId="24" xfId="0" applyFont="1" applyFill="1" applyBorder="1" applyAlignment="1" applyProtection="1">
      <alignment horizontal="center" vertical="center" wrapText="1" shrinkToFit="1"/>
      <protection/>
    </xf>
    <xf numFmtId="0" fontId="5" fillId="0" borderId="12" xfId="50" applyFont="1" applyBorder="1" applyAlignment="1" applyProtection="1">
      <alignment horizontal="center" vertical="center" wrapText="1"/>
      <protection/>
    </xf>
    <xf numFmtId="0" fontId="5" fillId="0" borderId="22" xfId="50" applyFont="1" applyBorder="1" applyAlignment="1" applyProtection="1">
      <alignment horizontal="center" vertical="center" wrapText="1"/>
      <protection/>
    </xf>
    <xf numFmtId="0" fontId="5" fillId="0" borderId="15" xfId="50" applyFont="1" applyBorder="1" applyAlignment="1" applyProtection="1">
      <alignment horizontal="center" vertical="center" wrapText="1"/>
      <protection/>
    </xf>
    <xf numFmtId="0" fontId="5" fillId="0" borderId="63" xfId="50" applyFont="1" applyFill="1" applyBorder="1" applyAlignment="1" applyProtection="1">
      <alignment horizontal="center" vertical="center" wrapText="1" shrinkToFit="1"/>
      <protection/>
    </xf>
    <xf numFmtId="0" fontId="5" fillId="0" borderId="149" xfId="50" applyFont="1" applyFill="1" applyBorder="1" applyAlignment="1" applyProtection="1">
      <alignment horizontal="center" vertical="center" wrapText="1" shrinkToFit="1"/>
      <protection/>
    </xf>
    <xf numFmtId="0" fontId="5" fillId="0" borderId="113" xfId="50" applyFont="1" applyFill="1" applyBorder="1" applyAlignment="1" applyProtection="1">
      <alignment horizontal="center" vertical="center" wrapText="1" shrinkToFit="1"/>
      <protection/>
    </xf>
    <xf numFmtId="0" fontId="5" fillId="0" borderId="60" xfId="47" applyFont="1" applyFill="1" applyBorder="1" applyAlignment="1" applyProtection="1">
      <alignment horizontal="center" vertical="center"/>
      <protection/>
    </xf>
    <xf numFmtId="0" fontId="5" fillId="0" borderId="52" xfId="47" applyFont="1" applyFill="1" applyBorder="1" applyAlignment="1" applyProtection="1">
      <alignment horizontal="center" vertical="center"/>
      <protection/>
    </xf>
    <xf numFmtId="0" fontId="5" fillId="0" borderId="31" xfId="47" applyFont="1" applyFill="1" applyBorder="1" applyAlignment="1" applyProtection="1">
      <alignment horizontal="center" vertical="center"/>
      <protection/>
    </xf>
    <xf numFmtId="0" fontId="11" fillId="0" borderId="140" xfId="0" applyFont="1" applyBorder="1" applyAlignment="1" applyProtection="1">
      <alignment horizontal="center" vertical="center" wrapText="1" shrinkToFit="1"/>
      <protection/>
    </xf>
    <xf numFmtId="0" fontId="11" fillId="0" borderId="13" xfId="0" applyFont="1" applyBorder="1" applyAlignment="1" applyProtection="1">
      <alignment horizontal="center" vertical="center" wrapText="1" shrinkToFit="1"/>
      <protection/>
    </xf>
    <xf numFmtId="0" fontId="11" fillId="0" borderId="60" xfId="0" applyFont="1" applyBorder="1" applyAlignment="1" applyProtection="1">
      <alignment horizontal="center" vertical="center" wrapText="1" shrinkToFit="1"/>
      <protection/>
    </xf>
    <xf numFmtId="0" fontId="11" fillId="0" borderId="24" xfId="0" applyFont="1" applyBorder="1" applyAlignment="1" applyProtection="1">
      <alignment horizontal="center" vertical="center" wrapText="1" shrinkToFit="1"/>
      <protection/>
    </xf>
    <xf numFmtId="0" fontId="11" fillId="0" borderId="95" xfId="0" applyFont="1" applyBorder="1" applyAlignment="1" applyProtection="1">
      <alignment horizontal="center" vertical="center" wrapText="1" shrinkToFit="1"/>
      <protection/>
    </xf>
    <xf numFmtId="0" fontId="11" fillId="0" borderId="21" xfId="0" applyFont="1" applyBorder="1" applyAlignment="1" applyProtection="1">
      <alignment horizontal="center" vertical="center" wrapText="1" shrinkToFit="1"/>
      <protection/>
    </xf>
    <xf numFmtId="0" fontId="12" fillId="8" borderId="42" xfId="0" applyFont="1" applyFill="1" applyBorder="1" applyAlignment="1">
      <alignment horizontal="left" vertical="center"/>
    </xf>
    <xf numFmtId="0" fontId="12" fillId="8" borderId="111" xfId="0" applyFont="1" applyFill="1" applyBorder="1" applyAlignment="1">
      <alignment horizontal="left" vertical="center"/>
    </xf>
    <xf numFmtId="49" fontId="11" fillId="8" borderId="68" xfId="0" applyNumberFormat="1" applyFont="1" applyFill="1" applyBorder="1" applyAlignment="1">
      <alignment horizontal="left" vertical="center" wrapText="1"/>
    </xf>
    <xf numFmtId="49" fontId="11" fillId="8" borderId="19" xfId="0" applyNumberFormat="1" applyFont="1" applyFill="1" applyBorder="1" applyAlignment="1">
      <alignment horizontal="left" vertical="center"/>
    </xf>
    <xf numFmtId="49" fontId="11" fillId="8" borderId="42" xfId="0" applyNumberFormat="1" applyFont="1" applyFill="1" applyBorder="1" applyAlignment="1">
      <alignment horizontal="left" vertical="center"/>
    </xf>
    <xf numFmtId="0" fontId="11" fillId="8" borderId="35" xfId="0" applyFont="1" applyFill="1" applyBorder="1" applyAlignment="1">
      <alignment horizontal="left" vertical="center"/>
    </xf>
    <xf numFmtId="0" fontId="12" fillId="31" borderId="40" xfId="0" applyFont="1" applyFill="1" applyBorder="1" applyAlignment="1">
      <alignment horizontal="left" vertical="center"/>
    </xf>
    <xf numFmtId="0" fontId="12" fillId="31" borderId="110" xfId="0" applyFont="1" applyFill="1" applyBorder="1" applyAlignment="1">
      <alignment horizontal="left" vertical="center"/>
    </xf>
    <xf numFmtId="0" fontId="12" fillId="31" borderId="162" xfId="0" applyFont="1" applyFill="1" applyBorder="1" applyAlignment="1">
      <alignment horizontal="left" vertical="center"/>
    </xf>
    <xf numFmtId="0" fontId="12" fillId="31" borderId="42" xfId="0" applyFont="1" applyFill="1" applyBorder="1" applyAlignment="1">
      <alignment horizontal="left" vertical="center"/>
    </xf>
    <xf numFmtId="0" fontId="12" fillId="31" borderId="35" xfId="0" applyFont="1" applyFill="1" applyBorder="1" applyAlignment="1">
      <alignment horizontal="left" vertical="center"/>
    </xf>
    <xf numFmtId="0" fontId="12" fillId="31" borderId="111" xfId="0" applyFont="1" applyFill="1" applyBorder="1" applyAlignment="1">
      <alignment horizontal="left" vertical="center"/>
    </xf>
    <xf numFmtId="0" fontId="11" fillId="0" borderId="35" xfId="0" applyNumberFormat="1" applyFont="1" applyFill="1" applyBorder="1" applyAlignment="1">
      <alignment vertical="center" wrapText="1"/>
    </xf>
    <xf numFmtId="0" fontId="0" fillId="0" borderId="111" xfId="0" applyBorder="1" applyAlignment="1">
      <alignment vertical="center" wrapText="1"/>
    </xf>
    <xf numFmtId="0" fontId="5" fillId="0" borderId="0" xfId="0" applyFont="1" applyAlignment="1">
      <alignment horizontal="left" vertical="center" wrapText="1"/>
    </xf>
    <xf numFmtId="0" fontId="11" fillId="0" borderId="35" xfId="0" applyFont="1" applyBorder="1" applyAlignment="1">
      <alignment horizontal="left" vertical="center"/>
    </xf>
    <xf numFmtId="0" fontId="12" fillId="31" borderId="94" xfId="0" applyFont="1" applyFill="1" applyBorder="1" applyAlignment="1">
      <alignment horizontal="left" vertical="center"/>
    </xf>
    <xf numFmtId="0" fontId="12" fillId="8" borderId="0" xfId="0" applyFont="1" applyFill="1" applyBorder="1" applyAlignment="1">
      <alignment horizontal="left" vertical="center"/>
    </xf>
    <xf numFmtId="0" fontId="11" fillId="0" borderId="110" xfId="0" applyFont="1" applyBorder="1" applyAlignment="1">
      <alignment horizontal="left" vertical="center"/>
    </xf>
    <xf numFmtId="0" fontId="11" fillId="0" borderId="59" xfId="0" applyFont="1" applyBorder="1" applyAlignment="1">
      <alignment horizontal="center" vertical="center" wrapText="1" shrinkToFit="1"/>
    </xf>
    <xf numFmtId="0" fontId="11" fillId="0" borderId="20" xfId="0" applyFont="1" applyBorder="1" applyAlignment="1">
      <alignment horizontal="center" vertical="center" wrapText="1" shrinkToFit="1"/>
    </xf>
    <xf numFmtId="0" fontId="12" fillId="8" borderId="60" xfId="0" applyFont="1" applyFill="1" applyBorder="1" applyAlignment="1">
      <alignment horizontal="center" vertical="center" wrapText="1" shrinkToFit="1"/>
    </xf>
    <xf numFmtId="0" fontId="12" fillId="8" borderId="24" xfId="0" applyFont="1" applyFill="1" applyBorder="1" applyAlignment="1">
      <alignment horizontal="center" vertical="center" wrapText="1" shrinkToFit="1"/>
    </xf>
    <xf numFmtId="0" fontId="11" fillId="0" borderId="163" xfId="0" applyFont="1" applyFill="1" applyBorder="1" applyAlignment="1">
      <alignment horizontal="left" wrapText="1"/>
    </xf>
    <xf numFmtId="0" fontId="11" fillId="0" borderId="162" xfId="0" applyFont="1" applyFill="1" applyBorder="1" applyAlignment="1">
      <alignment horizontal="left" wrapText="1"/>
    </xf>
    <xf numFmtId="0" fontId="11" fillId="0" borderId="164" xfId="0" applyFont="1" applyFill="1" applyBorder="1" applyAlignment="1">
      <alignment horizontal="center" vertical="center" wrapText="1"/>
    </xf>
    <xf numFmtId="0" fontId="11" fillId="0" borderId="165" xfId="0" applyFont="1" applyFill="1" applyBorder="1" applyAlignment="1">
      <alignment horizontal="center" vertical="center" wrapText="1"/>
    </xf>
    <xf numFmtId="0" fontId="11" fillId="0" borderId="104" xfId="0" applyFont="1" applyBorder="1" applyAlignment="1">
      <alignment horizontal="center" vertical="center" wrapText="1" shrinkToFit="1"/>
    </xf>
    <xf numFmtId="49" fontId="11" fillId="8" borderId="81" xfId="0" applyNumberFormat="1" applyFont="1" applyFill="1" applyBorder="1" applyAlignment="1">
      <alignment horizontal="left" vertical="center" wrapText="1"/>
    </xf>
    <xf numFmtId="49" fontId="11" fillId="8" borderId="26" xfId="0" applyNumberFormat="1" applyFont="1" applyFill="1" applyBorder="1" applyAlignment="1">
      <alignment horizontal="left" vertical="center"/>
    </xf>
    <xf numFmtId="49" fontId="11" fillId="8" borderId="45" xfId="0" applyNumberFormat="1" applyFont="1" applyFill="1" applyBorder="1" applyAlignment="1">
      <alignment horizontal="left" vertical="center"/>
    </xf>
    <xf numFmtId="0" fontId="11" fillId="0" borderId="0" xfId="0" applyFont="1" applyFill="1" applyAlignment="1">
      <alignment horizontal="left" vertical="center" wrapText="1"/>
    </xf>
    <xf numFmtId="0" fontId="32" fillId="0" borderId="0" xfId="0" applyFont="1" applyFill="1" applyAlignment="1">
      <alignment horizontal="left" vertical="center" wrapText="1"/>
    </xf>
    <xf numFmtId="0" fontId="5" fillId="0" borderId="13" xfId="47" applyFont="1" applyBorder="1" applyAlignment="1" applyProtection="1">
      <alignment horizontal="center" vertical="center" wrapText="1"/>
      <protection/>
    </xf>
    <xf numFmtId="0" fontId="5" fillId="0" borderId="11" xfId="47" applyFont="1" applyBorder="1" applyAlignment="1" applyProtection="1">
      <alignment horizontal="center" vertical="center" wrapText="1"/>
      <protection/>
    </xf>
    <xf numFmtId="0" fontId="5" fillId="0" borderId="12" xfId="47" applyFont="1" applyBorder="1" applyAlignment="1" applyProtection="1">
      <alignment horizontal="center" vertical="center"/>
      <protection/>
    </xf>
    <xf numFmtId="0" fontId="5" fillId="0" borderId="15" xfId="47" applyFont="1" applyBorder="1" applyAlignment="1" applyProtection="1">
      <alignment horizontal="center" vertical="center"/>
      <protection/>
    </xf>
    <xf numFmtId="0" fontId="5" fillId="0" borderId="0" xfId="47" applyFont="1" applyBorder="1" applyAlignment="1" applyProtection="1">
      <alignment horizontal="left" wrapText="1"/>
      <protection locked="0"/>
    </xf>
    <xf numFmtId="0" fontId="5" fillId="0" borderId="0" xfId="47" applyFont="1" applyBorder="1" applyAlignment="1" applyProtection="1">
      <alignment horizontal="left" wrapText="1"/>
      <protection locked="0"/>
    </xf>
    <xf numFmtId="0" fontId="5" fillId="0" borderId="13" xfId="47" applyFont="1" applyBorder="1" applyAlignment="1" applyProtection="1">
      <alignment horizontal="center" vertical="center"/>
      <protection/>
    </xf>
    <xf numFmtId="0" fontId="5" fillId="0" borderId="13" xfId="47" applyFont="1" applyBorder="1" applyAlignment="1" applyProtection="1">
      <alignment horizontal="center" vertical="center"/>
      <protection/>
    </xf>
    <xf numFmtId="0" fontId="5" fillId="0" borderId="29" xfId="47" applyFont="1" applyBorder="1" applyAlignment="1" applyProtection="1">
      <alignment horizontal="center" vertical="center"/>
      <protection/>
    </xf>
    <xf numFmtId="0" fontId="5" fillId="8" borderId="42" xfId="47" applyFont="1" applyFill="1" applyBorder="1" applyAlignment="1" applyProtection="1">
      <alignment horizontal="left" vertical="center"/>
      <protection/>
    </xf>
    <xf numFmtId="0" fontId="5" fillId="8" borderId="68" xfId="47" applyFont="1" applyFill="1" applyBorder="1" applyAlignment="1" applyProtection="1">
      <alignment horizontal="left" vertical="center"/>
      <protection/>
    </xf>
    <xf numFmtId="0" fontId="5" fillId="8" borderId="77" xfId="47" applyFont="1" applyFill="1" applyBorder="1" applyAlignment="1" applyProtection="1">
      <alignment horizontal="left" vertical="center"/>
      <protection/>
    </xf>
    <xf numFmtId="0" fontId="5" fillId="8" borderId="75" xfId="47" applyFont="1" applyFill="1" applyBorder="1" applyAlignment="1" applyProtection="1">
      <alignment horizontal="left" vertical="center"/>
      <protection/>
    </xf>
    <xf numFmtId="0" fontId="5" fillId="8" borderId="42" xfId="47" applyFont="1" applyFill="1" applyBorder="1" applyAlignment="1" applyProtection="1">
      <alignment horizontal="left" vertical="center"/>
      <protection locked="0"/>
    </xf>
    <xf numFmtId="0" fontId="5" fillId="8" borderId="68" xfId="47" applyFont="1" applyFill="1" applyBorder="1" applyAlignment="1" applyProtection="1">
      <alignment horizontal="left" vertical="center"/>
      <protection locked="0"/>
    </xf>
    <xf numFmtId="0" fontId="11" fillId="0" borderId="0" xfId="0" applyFont="1" applyFill="1" applyAlignment="1" applyProtection="1">
      <alignment horizontal="left" vertical="center" wrapText="1"/>
      <protection/>
    </xf>
    <xf numFmtId="0" fontId="32" fillId="0" borderId="0" xfId="0" applyFont="1" applyFill="1" applyAlignment="1" applyProtection="1">
      <alignment horizontal="left" vertical="center" wrapText="1"/>
      <protection/>
    </xf>
    <xf numFmtId="0" fontId="5" fillId="8" borderId="20" xfId="47" applyFont="1" applyFill="1" applyBorder="1" applyAlignment="1" applyProtection="1">
      <alignment horizontal="left" vertical="center" wrapText="1"/>
      <protection/>
    </xf>
    <xf numFmtId="0" fontId="5" fillId="0" borderId="26" xfId="47" applyFont="1" applyBorder="1" applyAlignment="1" applyProtection="1">
      <alignment horizontal="center" vertical="center"/>
      <protection/>
    </xf>
    <xf numFmtId="0" fontId="5" fillId="0" borderId="88" xfId="47" applyFont="1" applyBorder="1" applyAlignment="1" applyProtection="1">
      <alignment horizontal="center" vertical="center"/>
      <protection/>
    </xf>
    <xf numFmtId="0" fontId="5" fillId="0" borderId="20" xfId="47" applyFont="1" applyBorder="1" applyAlignment="1" applyProtection="1">
      <alignment horizontal="center" vertical="center"/>
      <protection/>
    </xf>
    <xf numFmtId="0" fontId="32" fillId="0" borderId="0" xfId="0" applyFont="1" applyAlignment="1">
      <alignment horizontal="left" vertical="center" wrapText="1"/>
    </xf>
    <xf numFmtId="0" fontId="28" fillId="0" borderId="0" xfId="47" applyFont="1" applyAlignment="1" applyProtection="1">
      <alignment horizontal="left" vertical="center" wrapText="1"/>
      <protection/>
    </xf>
    <xf numFmtId="0" fontId="28" fillId="0" borderId="0" xfId="47" applyFont="1" applyAlignment="1" applyProtection="1">
      <alignment horizontal="left" vertical="center" wrapText="1"/>
      <protection/>
    </xf>
    <xf numFmtId="0" fontId="5" fillId="0" borderId="0" xfId="47" applyFont="1" applyAlignment="1" applyProtection="1">
      <alignment horizontal="left" vertical="center" wrapText="1"/>
      <protection/>
    </xf>
    <xf numFmtId="0" fontId="5" fillId="0" borderId="95" xfId="47" applyFont="1" applyBorder="1" applyAlignment="1" applyProtection="1">
      <alignment horizontal="center" vertical="center" wrapText="1"/>
      <protection/>
    </xf>
    <xf numFmtId="0" fontId="5" fillId="0" borderId="62" xfId="47" applyFont="1" applyBorder="1" applyAlignment="1" applyProtection="1">
      <alignment horizontal="center" vertical="center" wrapText="1"/>
      <protection/>
    </xf>
    <xf numFmtId="0" fontId="5" fillId="0" borderId="59" xfId="47" applyFont="1" applyBorder="1" applyAlignment="1" applyProtection="1">
      <alignment horizontal="center" vertical="center" wrapText="1"/>
      <protection/>
    </xf>
    <xf numFmtId="0" fontId="5" fillId="0" borderId="30" xfId="47" applyFont="1" applyBorder="1" applyAlignment="1" applyProtection="1">
      <alignment horizontal="center" vertical="center" wrapText="1"/>
      <protection/>
    </xf>
    <xf numFmtId="0" fontId="7" fillId="0" borderId="95" xfId="47" applyFont="1" applyFill="1" applyBorder="1" applyAlignment="1" applyProtection="1">
      <alignment horizontal="center" vertical="center" wrapText="1"/>
      <protection/>
    </xf>
    <xf numFmtId="0" fontId="7" fillId="0" borderId="59" xfId="47" applyFont="1" applyFill="1" applyBorder="1" applyAlignment="1" applyProtection="1">
      <alignment horizontal="center" vertical="center" wrapText="1"/>
      <protection/>
    </xf>
    <xf numFmtId="0" fontId="7" fillId="0" borderId="60" xfId="47" applyFont="1" applyFill="1" applyBorder="1" applyAlignment="1" applyProtection="1">
      <alignment horizontal="center" vertical="center" wrapText="1"/>
      <protection/>
    </xf>
    <xf numFmtId="0" fontId="5" fillId="0" borderId="98" xfId="47" applyFont="1" applyBorder="1" applyAlignment="1" applyProtection="1">
      <alignment horizontal="center" vertical="center"/>
      <protection/>
    </xf>
    <xf numFmtId="0" fontId="5" fillId="0" borderId="96" xfId="47" applyFont="1" applyBorder="1" applyAlignment="1" applyProtection="1">
      <alignment horizontal="center" vertical="center"/>
      <protection/>
    </xf>
    <xf numFmtId="0" fontId="5" fillId="0" borderId="156" xfId="47" applyFont="1" applyBorder="1" applyAlignment="1" applyProtection="1">
      <alignment horizontal="center" vertical="center"/>
      <protection/>
    </xf>
    <xf numFmtId="0" fontId="5" fillId="0" borderId="82" xfId="47" applyFont="1" applyBorder="1" applyAlignment="1" applyProtection="1">
      <alignment horizontal="center" vertical="center"/>
      <protection/>
    </xf>
    <xf numFmtId="0" fontId="5" fillId="0" borderId="0" xfId="47" applyFont="1" applyBorder="1" applyAlignment="1" applyProtection="1">
      <alignment horizontal="center" vertical="center"/>
      <protection/>
    </xf>
    <xf numFmtId="0" fontId="5" fillId="0" borderId="78" xfId="47" applyFont="1" applyBorder="1" applyAlignment="1" applyProtection="1">
      <alignment horizontal="center" vertical="center"/>
      <protection/>
    </xf>
    <xf numFmtId="0" fontId="5" fillId="0" borderId="148" xfId="47" applyFont="1" applyBorder="1" applyAlignment="1" applyProtection="1">
      <alignment horizontal="center" vertical="center"/>
      <protection/>
    </xf>
    <xf numFmtId="0" fontId="5" fillId="0" borderId="134" xfId="47" applyFont="1" applyBorder="1" applyAlignment="1" applyProtection="1">
      <alignment horizontal="center" vertical="center"/>
      <protection/>
    </xf>
    <xf numFmtId="0" fontId="5" fillId="0" borderId="73" xfId="47" applyFont="1" applyBorder="1" applyAlignment="1" applyProtection="1">
      <alignment horizontal="center" vertical="center"/>
      <protection/>
    </xf>
    <xf numFmtId="0" fontId="5" fillId="0" borderId="166" xfId="47" applyFont="1" applyBorder="1" applyAlignment="1" applyProtection="1">
      <alignment horizontal="center" vertical="center" wrapText="1"/>
      <protection/>
    </xf>
    <xf numFmtId="0" fontId="5" fillId="0" borderId="105" xfId="47" applyFont="1" applyBorder="1" applyAlignment="1" applyProtection="1">
      <alignment horizontal="center" vertical="center" wrapText="1"/>
      <protection/>
    </xf>
    <xf numFmtId="0" fontId="5" fillId="0" borderId="93" xfId="47" applyFont="1" applyBorder="1" applyAlignment="1" applyProtection="1">
      <alignment horizontal="center" vertical="center" wrapText="1"/>
      <protection/>
    </xf>
    <xf numFmtId="0" fontId="5" fillId="0" borderId="98" xfId="47" applyFont="1" applyFill="1" applyBorder="1" applyAlignment="1" applyProtection="1">
      <alignment horizontal="center" vertical="center" wrapText="1"/>
      <protection/>
    </xf>
    <xf numFmtId="0" fontId="5" fillId="0" borderId="156" xfId="47" applyFont="1" applyFill="1" applyBorder="1" applyAlignment="1" applyProtection="1">
      <alignment horizontal="center" vertical="center" wrapText="1"/>
      <protection/>
    </xf>
    <xf numFmtId="0" fontId="5" fillId="0" borderId="58" xfId="47" applyFont="1" applyFill="1" applyBorder="1" applyAlignment="1" applyProtection="1">
      <alignment horizontal="center" vertical="center" wrapText="1"/>
      <protection/>
    </xf>
    <xf numFmtId="0" fontId="5" fillId="0" borderId="39" xfId="47" applyFont="1" applyFill="1" applyBorder="1" applyAlignment="1" applyProtection="1">
      <alignment horizontal="center" vertical="center" wrapText="1"/>
      <protection/>
    </xf>
    <xf numFmtId="0" fontId="5" fillId="0" borderId="83" xfId="47" applyFont="1" applyFill="1" applyBorder="1" applyAlignment="1" applyProtection="1">
      <alignment horizontal="center" vertical="center" wrapText="1"/>
      <protection/>
    </xf>
    <xf numFmtId="0" fontId="5" fillId="0" borderId="68" xfId="47" applyFont="1" applyFill="1" applyBorder="1" applyAlignment="1" applyProtection="1">
      <alignment horizontal="center" vertical="center" wrapText="1"/>
      <protection/>
    </xf>
    <xf numFmtId="0" fontId="5" fillId="0" borderId="42" xfId="47" applyFont="1" applyFill="1" applyBorder="1" applyAlignment="1" applyProtection="1">
      <alignment horizontal="center" vertical="center" wrapText="1"/>
      <protection/>
    </xf>
    <xf numFmtId="0" fontId="5" fillId="0" borderId="41" xfId="47" applyFont="1" applyFill="1" applyBorder="1" applyAlignment="1" applyProtection="1">
      <alignment horizontal="center" vertical="center" wrapText="1"/>
      <protection/>
    </xf>
    <xf numFmtId="0" fontId="5" fillId="0" borderId="104" xfId="47" applyFont="1" applyFill="1" applyBorder="1" applyAlignment="1" applyProtection="1">
      <alignment horizontal="center" vertical="center" wrapText="1"/>
      <protection/>
    </xf>
    <xf numFmtId="0" fontId="5" fillId="0" borderId="94" xfId="47" applyFont="1" applyFill="1" applyBorder="1" applyAlignment="1" applyProtection="1">
      <alignment horizontal="center" vertical="center" wrapText="1"/>
      <protection/>
    </xf>
    <xf numFmtId="0" fontId="5" fillId="0" borderId="51" xfId="47" applyFont="1" applyFill="1" applyBorder="1" applyAlignment="1" applyProtection="1">
      <alignment horizontal="center" vertical="center" wrapText="1"/>
      <protection/>
    </xf>
    <xf numFmtId="0" fontId="11" fillId="0" borderId="0" xfId="0" applyFont="1" applyAlignment="1">
      <alignment horizontal="left" vertical="center" wrapText="1"/>
    </xf>
    <xf numFmtId="0" fontId="11" fillId="0" borderId="19" xfId="47" applyFont="1" applyFill="1" applyBorder="1" applyAlignment="1" applyProtection="1">
      <alignment horizontal="left" vertical="center"/>
      <protection/>
    </xf>
    <xf numFmtId="0" fontId="11" fillId="0" borderId="25" xfId="47" applyFont="1" applyFill="1" applyBorder="1" applyAlignment="1" applyProtection="1">
      <alignment horizontal="left" vertical="center"/>
      <protection/>
    </xf>
    <xf numFmtId="0" fontId="5" fillId="0" borderId="42" xfId="47" applyFont="1" applyFill="1" applyBorder="1" applyAlignment="1" applyProtection="1">
      <alignment horizontal="left" vertical="center"/>
      <protection/>
    </xf>
    <xf numFmtId="0" fontId="5" fillId="0" borderId="41" xfId="47" applyFont="1" applyFill="1" applyBorder="1" applyAlignment="1" applyProtection="1">
      <alignment horizontal="left" vertical="center"/>
      <protection/>
    </xf>
    <xf numFmtId="0" fontId="5" fillId="0" borderId="42" xfId="47" applyFont="1" applyBorder="1" applyAlignment="1" applyProtection="1">
      <alignment horizontal="left" vertical="center" wrapText="1"/>
      <protection/>
    </xf>
    <xf numFmtId="0" fontId="5" fillId="0" borderId="41" xfId="47" applyFont="1" applyBorder="1" applyAlignment="1" applyProtection="1">
      <alignment horizontal="left" vertical="center" wrapText="1"/>
      <protection/>
    </xf>
    <xf numFmtId="0" fontId="5" fillId="0" borderId="103" xfId="47" applyFont="1" applyBorder="1" applyAlignment="1" applyProtection="1">
      <alignment horizontal="center" vertical="center" wrapText="1"/>
      <protection/>
    </xf>
    <xf numFmtId="0" fontId="5" fillId="0" borderId="21" xfId="47" applyFont="1" applyBorder="1" applyAlignment="1" applyProtection="1">
      <alignment horizontal="center" vertical="center" wrapText="1"/>
      <protection/>
    </xf>
    <xf numFmtId="0" fontId="7" fillId="0" borderId="96" xfId="47" applyFont="1" applyFill="1" applyBorder="1" applyAlignment="1" applyProtection="1">
      <alignment horizontal="center" vertical="center" wrapText="1"/>
      <protection/>
    </xf>
    <xf numFmtId="0" fontId="7" fillId="0" borderId="0" xfId="47" applyFont="1" applyFill="1" applyBorder="1" applyAlignment="1" applyProtection="1">
      <alignment horizontal="center" vertical="center" wrapText="1"/>
      <protection/>
    </xf>
    <xf numFmtId="0" fontId="7" fillId="0" borderId="134" xfId="47" applyFont="1" applyFill="1" applyBorder="1" applyAlignment="1" applyProtection="1">
      <alignment horizontal="center" vertical="center" wrapText="1"/>
      <protection/>
    </xf>
    <xf numFmtId="0" fontId="7" fillId="0" borderId="23" xfId="47" applyFont="1" applyBorder="1" applyAlignment="1" applyProtection="1">
      <alignment horizontal="center" vertical="center" wrapText="1"/>
      <protection/>
    </xf>
    <xf numFmtId="0" fontId="7" fillId="0" borderId="10" xfId="47" applyFont="1" applyBorder="1" applyAlignment="1" applyProtection="1">
      <alignment horizontal="center" vertical="center" wrapText="1"/>
      <protection/>
    </xf>
    <xf numFmtId="0" fontId="7" fillId="0" borderId="57" xfId="47" applyFont="1" applyBorder="1" applyAlignment="1" applyProtection="1">
      <alignment horizontal="center" vertical="center" wrapText="1"/>
      <protection/>
    </xf>
    <xf numFmtId="0" fontId="5" fillId="0" borderId="35" xfId="47" applyFont="1" applyBorder="1" applyAlignment="1" applyProtection="1">
      <alignment horizontal="left" vertical="center" wrapText="1"/>
      <protection/>
    </xf>
    <xf numFmtId="0" fontId="5" fillId="0" borderId="104" xfId="47" applyFont="1" applyFill="1" applyBorder="1" applyAlignment="1" applyProtection="1">
      <alignment horizontal="center" vertical="center"/>
      <protection/>
    </xf>
    <xf numFmtId="0" fontId="5" fillId="0" borderId="94" xfId="47" applyFont="1" applyFill="1" applyBorder="1" applyAlignment="1" applyProtection="1">
      <alignment horizontal="center" vertical="center"/>
      <protection/>
    </xf>
    <xf numFmtId="0" fontId="5" fillId="0" borderId="51" xfId="47" applyFont="1" applyFill="1" applyBorder="1" applyAlignment="1" applyProtection="1">
      <alignment horizontal="center" vertical="center"/>
      <protection/>
    </xf>
    <xf numFmtId="0" fontId="7" fillId="0" borderId="134" xfId="47" applyFont="1" applyBorder="1" applyAlignment="1" applyProtection="1">
      <alignment horizontal="center" vertical="center"/>
      <protection/>
    </xf>
    <xf numFmtId="0" fontId="5" fillId="0" borderId="88" xfId="47" applyFont="1" applyBorder="1" applyAlignment="1" applyProtection="1">
      <alignment horizontal="center" vertical="center" wrapText="1"/>
      <protection/>
    </xf>
    <xf numFmtId="0" fontId="5" fillId="0" borderId="20" xfId="47" applyFont="1" applyBorder="1" applyAlignment="1" applyProtection="1">
      <alignment horizontal="center" vertical="center" wrapText="1"/>
      <protection/>
    </xf>
    <xf numFmtId="0" fontId="5" fillId="0" borderId="0" xfId="0" applyFont="1" applyAlignment="1" applyProtection="1">
      <alignment horizontal="left" vertical="center" wrapText="1"/>
      <protection/>
    </xf>
    <xf numFmtId="0" fontId="5" fillId="8" borderId="12" xfId="47" applyFont="1" applyFill="1" applyBorder="1" applyAlignment="1" applyProtection="1">
      <alignment horizontal="center" vertical="center" wrapText="1"/>
      <protection/>
    </xf>
    <xf numFmtId="0" fontId="5" fillId="8" borderId="29" xfId="47" applyFont="1" applyFill="1" applyBorder="1" applyAlignment="1" applyProtection="1">
      <alignment horizontal="center" vertical="center" wrapText="1"/>
      <protection/>
    </xf>
    <xf numFmtId="0" fontId="5" fillId="8" borderId="22" xfId="47" applyFont="1" applyFill="1" applyBorder="1" applyAlignment="1" applyProtection="1">
      <alignment horizontal="center" vertical="center" wrapText="1"/>
      <protection/>
    </xf>
    <xf numFmtId="0" fontId="5" fillId="8" borderId="25" xfId="47" applyFont="1" applyFill="1" applyBorder="1" applyAlignment="1" applyProtection="1">
      <alignment horizontal="center" vertical="center" wrapText="1"/>
      <protection/>
    </xf>
    <xf numFmtId="0" fontId="11" fillId="0" borderId="42" xfId="47" applyFont="1" applyFill="1" applyBorder="1" applyAlignment="1" applyProtection="1">
      <alignment horizontal="left" vertical="center"/>
      <protection/>
    </xf>
    <xf numFmtId="0" fontId="11" fillId="0" borderId="41" xfId="47" applyFont="1" applyFill="1" applyBorder="1" applyAlignment="1" applyProtection="1">
      <alignment horizontal="left" vertical="center"/>
      <protection/>
    </xf>
    <xf numFmtId="0" fontId="19" fillId="0" borderId="0" xfId="47" applyFont="1" applyBorder="1" applyAlignment="1" applyProtection="1">
      <alignment horizontal="left" vertical="center" wrapText="1"/>
      <protection locked="0"/>
    </xf>
    <xf numFmtId="0" fontId="5" fillId="0" borderId="22" xfId="47" applyFont="1" applyBorder="1" applyAlignment="1" applyProtection="1">
      <alignment horizontal="center" vertical="center" wrapText="1"/>
      <protection/>
    </xf>
    <xf numFmtId="0" fontId="11" fillId="0" borderId="20" xfId="47" applyFont="1" applyFill="1" applyBorder="1" applyAlignment="1" applyProtection="1">
      <alignment horizontal="left" vertical="center"/>
      <protection/>
    </xf>
    <xf numFmtId="0" fontId="11" fillId="0" borderId="24" xfId="47" applyFont="1" applyFill="1" applyBorder="1" applyAlignment="1" applyProtection="1">
      <alignment horizontal="left" vertical="center"/>
      <protection/>
    </xf>
    <xf numFmtId="0" fontId="5" fillId="0" borderId="135" xfId="47" applyFont="1" applyBorder="1" applyAlignment="1" applyProtection="1">
      <alignment horizontal="left" vertical="center" wrapText="1"/>
      <protection/>
    </xf>
    <xf numFmtId="0" fontId="5" fillId="0" borderId="22" xfId="47" applyFont="1" applyBorder="1" applyAlignment="1" applyProtection="1">
      <alignment horizontal="left" vertical="center" wrapText="1"/>
      <protection/>
    </xf>
    <xf numFmtId="0" fontId="5" fillId="0" borderId="19" xfId="47" applyFont="1" applyBorder="1" applyAlignment="1" applyProtection="1">
      <alignment horizontal="left" vertical="center" wrapText="1"/>
      <protection/>
    </xf>
    <xf numFmtId="0" fontId="5" fillId="0" borderId="25" xfId="47" applyFont="1" applyBorder="1" applyAlignment="1" applyProtection="1">
      <alignment horizontal="left" vertical="center" wrapText="1"/>
      <protection/>
    </xf>
    <xf numFmtId="0" fontId="5" fillId="0" borderId="43" xfId="47" applyFont="1" applyBorder="1" applyAlignment="1" applyProtection="1">
      <alignment horizontal="left" vertical="center" wrapText="1"/>
      <protection/>
    </xf>
    <xf numFmtId="0" fontId="5" fillId="0" borderId="26" xfId="47" applyFont="1" applyBorder="1" applyAlignment="1" applyProtection="1">
      <alignment horizontal="left" vertical="center" wrapText="1"/>
      <protection/>
    </xf>
    <xf numFmtId="0" fontId="5" fillId="0" borderId="27" xfId="47" applyFont="1" applyBorder="1" applyAlignment="1" applyProtection="1">
      <alignment horizontal="left" vertical="center" wrapText="1"/>
      <protection/>
    </xf>
    <xf numFmtId="0" fontId="7" fillId="0" borderId="17" xfId="47" applyFont="1" applyBorder="1" applyAlignment="1" applyProtection="1">
      <alignment horizontal="center" vertical="center"/>
      <protection/>
    </xf>
    <xf numFmtId="0" fontId="7" fillId="0" borderId="18" xfId="47" applyFont="1" applyBorder="1" applyAlignment="1" applyProtection="1">
      <alignment horizontal="center" vertical="center"/>
      <protection/>
    </xf>
    <xf numFmtId="0" fontId="7" fillId="0" borderId="28" xfId="47" applyFont="1" applyBorder="1" applyAlignment="1" applyProtection="1">
      <alignment horizontal="center" vertical="center"/>
      <protection/>
    </xf>
    <xf numFmtId="0" fontId="5" fillId="0" borderId="78" xfId="47" applyFont="1" applyBorder="1" applyAlignment="1" applyProtection="1">
      <alignment horizontal="center" vertical="center" wrapText="1"/>
      <protection locked="0"/>
    </xf>
    <xf numFmtId="0" fontId="5" fillId="0" borderId="39" xfId="47" applyFont="1" applyBorder="1" applyAlignment="1" applyProtection="1">
      <alignment horizontal="center" vertical="center" wrapText="1"/>
      <protection locked="0"/>
    </xf>
    <xf numFmtId="0" fontId="5" fillId="25" borderId="83" xfId="47" applyFont="1" applyFill="1" applyBorder="1" applyAlignment="1" applyProtection="1">
      <alignment vertical="center" wrapText="1"/>
      <protection locked="0"/>
    </xf>
    <xf numFmtId="0" fontId="5" fillId="25" borderId="41" xfId="47" applyFont="1" applyFill="1" applyBorder="1" applyAlignment="1" applyProtection="1">
      <alignment vertical="center" wrapText="1"/>
      <protection locked="0"/>
    </xf>
    <xf numFmtId="0" fontId="5" fillId="25" borderId="83" xfId="47" applyFont="1" applyFill="1" applyBorder="1" applyAlignment="1" applyProtection="1">
      <alignment horizontal="left" vertical="center" wrapText="1"/>
      <protection locked="0"/>
    </xf>
    <xf numFmtId="0" fontId="5" fillId="25" borderId="41" xfId="47" applyFont="1" applyFill="1" applyBorder="1" applyAlignment="1" applyProtection="1">
      <alignment horizontal="left" vertical="center" wrapText="1"/>
      <protection locked="0"/>
    </xf>
    <xf numFmtId="0" fontId="5" fillId="0" borderId="89" xfId="47" applyFont="1" applyBorder="1" applyAlignment="1" applyProtection="1">
      <alignment horizontal="center" vertical="center" wrapText="1"/>
      <protection locked="0"/>
    </xf>
    <xf numFmtId="0" fontId="5" fillId="0" borderId="51" xfId="47" applyFont="1" applyBorder="1" applyAlignment="1" applyProtection="1">
      <alignment horizontal="center" vertical="center" wrapText="1"/>
      <protection locked="0"/>
    </xf>
    <xf numFmtId="0" fontId="5" fillId="0" borderId="88" xfId="47" applyFont="1" applyBorder="1" applyAlignment="1" applyProtection="1">
      <alignment horizontal="center" vertical="center" wrapText="1"/>
      <protection locked="0"/>
    </xf>
    <xf numFmtId="0" fontId="5" fillId="0" borderId="20" xfId="47" applyFont="1" applyBorder="1" applyAlignment="1" applyProtection="1">
      <alignment horizontal="center" vertical="center" wrapText="1"/>
      <protection locked="0"/>
    </xf>
    <xf numFmtId="0" fontId="5" fillId="0" borderId="45" xfId="47" applyFont="1" applyBorder="1" applyAlignment="1" applyProtection="1">
      <alignment horizontal="center" vertical="center"/>
      <protection locked="0"/>
    </xf>
    <xf numFmtId="0" fontId="5" fillId="0" borderId="79" xfId="47" applyFont="1" applyBorder="1" applyAlignment="1" applyProtection="1">
      <alignment horizontal="center" vertical="center"/>
      <protection locked="0"/>
    </xf>
    <xf numFmtId="0" fontId="5" fillId="0" borderId="81" xfId="47" applyFont="1" applyBorder="1" applyAlignment="1" applyProtection="1">
      <alignment horizontal="center" vertical="center"/>
      <protection locked="0"/>
    </xf>
    <xf numFmtId="0" fontId="9" fillId="0" borderId="77" xfId="47" applyFont="1" applyBorder="1" applyAlignment="1" applyProtection="1">
      <alignment horizontal="center" vertical="center" wrapText="1"/>
      <protection locked="0"/>
    </xf>
    <xf numFmtId="0" fontId="9" fillId="0" borderId="135" xfId="47" applyFont="1" applyBorder="1" applyAlignment="1" applyProtection="1">
      <alignment horizontal="center" vertical="center" wrapText="1"/>
      <protection locked="0"/>
    </xf>
    <xf numFmtId="0" fontId="9" fillId="0" borderId="75" xfId="47" applyFont="1" applyBorder="1" applyAlignment="1" applyProtection="1">
      <alignment horizontal="center" vertical="center" wrapText="1"/>
      <protection locked="0"/>
    </xf>
    <xf numFmtId="0" fontId="5" fillId="0" borderId="166" xfId="47" applyFont="1" applyBorder="1" applyAlignment="1" applyProtection="1">
      <alignment horizontal="center" vertical="center"/>
      <protection locked="0"/>
    </xf>
    <xf numFmtId="0" fontId="5" fillId="0" borderId="105" xfId="47" applyFont="1" applyBorder="1" applyAlignment="1" applyProtection="1">
      <alignment horizontal="center" vertical="center"/>
      <protection locked="0"/>
    </xf>
    <xf numFmtId="0" fontId="5" fillId="0" borderId="93" xfId="47" applyFont="1" applyBorder="1" applyAlignment="1" applyProtection="1">
      <alignment horizontal="center" vertical="center"/>
      <protection locked="0"/>
    </xf>
    <xf numFmtId="0" fontId="21" fillId="0" borderId="98" xfId="47" applyFont="1" applyBorder="1" applyAlignment="1" applyProtection="1">
      <alignment horizontal="center" vertical="center"/>
      <protection locked="0"/>
    </xf>
    <xf numFmtId="0" fontId="21" fillId="0" borderId="63" xfId="47" applyFont="1" applyBorder="1" applyAlignment="1" applyProtection="1">
      <alignment horizontal="center" vertical="center"/>
      <protection locked="0"/>
    </xf>
    <xf numFmtId="0" fontId="21" fillId="0" borderId="82" xfId="47" applyFont="1" applyBorder="1" applyAlignment="1" applyProtection="1">
      <alignment horizontal="center" vertical="center"/>
      <protection locked="0"/>
    </xf>
    <xf numFmtId="0" fontId="21" fillId="0" borderId="149" xfId="47" applyFont="1" applyBorder="1" applyAlignment="1" applyProtection="1">
      <alignment horizontal="center" vertical="center"/>
      <protection locked="0"/>
    </xf>
    <xf numFmtId="0" fontId="21" fillId="0" borderId="148" xfId="47" applyFont="1" applyBorder="1" applyAlignment="1" applyProtection="1">
      <alignment horizontal="center" vertical="center"/>
      <protection locked="0"/>
    </xf>
    <xf numFmtId="0" fontId="21" fillId="0" borderId="113" xfId="47" applyFont="1" applyBorder="1" applyAlignment="1" applyProtection="1">
      <alignment horizontal="center" vertical="center"/>
      <protection locked="0"/>
    </xf>
    <xf numFmtId="0" fontId="5" fillId="25" borderId="112" xfId="47" applyFont="1" applyFill="1" applyBorder="1" applyAlignment="1" applyProtection="1">
      <alignment horizontal="left" vertical="center" wrapText="1"/>
      <protection locked="0"/>
    </xf>
    <xf numFmtId="0" fontId="5" fillId="25" borderId="44" xfId="47" applyFont="1" applyFill="1" applyBorder="1" applyAlignment="1" applyProtection="1">
      <alignment horizontal="left" vertical="center" wrapText="1"/>
      <protection locked="0"/>
    </xf>
    <xf numFmtId="0" fontId="5" fillId="0" borderId="26" xfId="47" applyFont="1" applyBorder="1" applyAlignment="1" applyProtection="1">
      <alignment horizontal="center" vertical="center"/>
      <protection locked="0"/>
    </xf>
    <xf numFmtId="0" fontId="5" fillId="0" borderId="20" xfId="47" applyFont="1" applyBorder="1" applyAlignment="1" applyProtection="1">
      <alignment horizontal="center" vertical="center"/>
      <protection locked="0"/>
    </xf>
    <xf numFmtId="0" fontId="5" fillId="0" borderId="89" xfId="47" applyFont="1" applyBorder="1" applyAlignment="1" applyProtection="1">
      <alignment horizontal="center" vertical="center"/>
      <protection locked="0"/>
    </xf>
    <xf numFmtId="0" fontId="5" fillId="0" borderId="94" xfId="47" applyFont="1" applyBorder="1" applyAlignment="1" applyProtection="1">
      <alignment horizontal="center" vertical="center"/>
      <protection locked="0"/>
    </xf>
    <xf numFmtId="0" fontId="5" fillId="0" borderId="140" xfId="47" applyFont="1" applyBorder="1" applyAlignment="1" applyProtection="1">
      <alignment horizontal="center" vertical="center"/>
      <protection locked="0"/>
    </xf>
    <xf numFmtId="0" fontId="5" fillId="0" borderId="42" xfId="47" applyFont="1" applyBorder="1" applyAlignment="1" applyProtection="1">
      <alignment horizontal="center" vertical="center" wrapText="1"/>
      <protection locked="0"/>
    </xf>
    <xf numFmtId="0" fontId="5" fillId="0" borderId="35" xfId="47" applyFont="1" applyBorder="1" applyAlignment="1" applyProtection="1">
      <alignment horizontal="center" vertical="center" wrapText="1"/>
      <protection locked="0"/>
    </xf>
    <xf numFmtId="0" fontId="5" fillId="0" borderId="68" xfId="47" applyFont="1" applyBorder="1" applyAlignment="1" applyProtection="1">
      <alignment horizontal="center" vertical="center" wrapText="1"/>
      <protection locked="0"/>
    </xf>
    <xf numFmtId="0" fontId="5" fillId="25" borderId="167" xfId="47" applyFont="1" applyFill="1" applyBorder="1" applyAlignment="1" applyProtection="1">
      <alignment horizontal="center" vertical="center" wrapText="1"/>
      <protection locked="0"/>
    </xf>
    <xf numFmtId="0" fontId="5" fillId="25" borderId="82" xfId="47" applyFont="1" applyFill="1" applyBorder="1" applyAlignment="1" applyProtection="1">
      <alignment horizontal="center" vertical="center" wrapText="1"/>
      <protection locked="0"/>
    </xf>
    <xf numFmtId="0" fontId="5" fillId="25" borderId="148" xfId="47" applyFont="1" applyFill="1" applyBorder="1" applyAlignment="1" applyProtection="1">
      <alignment horizontal="center" vertical="center" wrapText="1"/>
      <protection locked="0"/>
    </xf>
    <xf numFmtId="2" fontId="5" fillId="0" borderId="26" xfId="47" applyNumberFormat="1" applyFont="1" applyBorder="1" applyAlignment="1" applyProtection="1">
      <alignment horizontal="center" vertical="center" wrapText="1"/>
      <protection locked="0"/>
    </xf>
    <xf numFmtId="2" fontId="5" fillId="0" borderId="20" xfId="47" applyNumberFormat="1" applyFont="1" applyBorder="1" applyAlignment="1" applyProtection="1">
      <alignment horizontal="center" vertical="center" wrapText="1"/>
      <protection locked="0"/>
    </xf>
    <xf numFmtId="0" fontId="5" fillId="25" borderId="168" xfId="47" applyFont="1" applyFill="1" applyBorder="1" applyAlignment="1" applyProtection="1">
      <alignment horizontal="left" vertical="center" wrapText="1"/>
      <protection locked="0"/>
    </xf>
    <xf numFmtId="0" fontId="5" fillId="25" borderId="169" xfId="47" applyFont="1" applyFill="1" applyBorder="1" applyAlignment="1" applyProtection="1">
      <alignment horizontal="left" vertical="center" wrapText="1"/>
      <protection locked="0"/>
    </xf>
    <xf numFmtId="0" fontId="5" fillId="0" borderId="0" xfId="47" applyFont="1" applyFill="1" applyAlignment="1">
      <alignment horizontal="left" vertical="center" wrapText="1"/>
      <protection/>
    </xf>
    <xf numFmtId="0" fontId="5" fillId="0" borderId="60" xfId="47" applyFont="1" applyBorder="1" applyAlignment="1" applyProtection="1">
      <alignment horizontal="center" vertical="center" wrapText="1"/>
      <protection locked="0"/>
    </xf>
    <xf numFmtId="0" fontId="5" fillId="0" borderId="52" xfId="47" applyFont="1" applyBorder="1" applyAlignment="1" applyProtection="1">
      <alignment horizontal="center" vertical="center" wrapText="1"/>
      <protection locked="0"/>
    </xf>
    <xf numFmtId="0" fontId="5" fillId="0" borderId="24" xfId="47" applyFont="1" applyBorder="1" applyAlignment="1" applyProtection="1">
      <alignment horizontal="center" vertical="center" wrapText="1"/>
      <protection locked="0"/>
    </xf>
    <xf numFmtId="0" fontId="5" fillId="0" borderId="104" xfId="47" applyFont="1" applyFill="1" applyBorder="1" applyAlignment="1" applyProtection="1">
      <alignment horizontal="center" vertical="center" wrapText="1"/>
      <protection locked="0"/>
    </xf>
    <xf numFmtId="0" fontId="5" fillId="0" borderId="51" xfId="47" applyFont="1" applyFill="1" applyBorder="1" applyAlignment="1" applyProtection="1">
      <alignment horizontal="center" vertical="center" wrapText="1"/>
      <protection locked="0"/>
    </xf>
    <xf numFmtId="0" fontId="5" fillId="0" borderId="104" xfId="47" applyFont="1" applyBorder="1" applyAlignment="1" applyProtection="1">
      <alignment horizontal="center" vertical="center" wrapText="1"/>
      <protection locked="0"/>
    </xf>
    <xf numFmtId="0" fontId="5" fillId="0" borderId="94" xfId="47" applyFont="1" applyBorder="1" applyAlignment="1" applyProtection="1">
      <alignment horizontal="center" vertical="center"/>
      <protection locked="0"/>
    </xf>
    <xf numFmtId="0" fontId="5" fillId="0" borderId="51" xfId="47" applyFont="1" applyBorder="1" applyAlignment="1" applyProtection="1">
      <alignment horizontal="center" vertical="center"/>
      <protection locked="0"/>
    </xf>
    <xf numFmtId="0" fontId="5" fillId="0" borderId="83" xfId="47" applyFont="1" applyBorder="1" applyAlignment="1" applyProtection="1">
      <alignment horizontal="center" vertical="center" wrapText="1"/>
      <protection locked="0"/>
    </xf>
    <xf numFmtId="0" fontId="5" fillId="0" borderId="35" xfId="47" applyFont="1" applyBorder="1" applyAlignment="1" applyProtection="1">
      <alignment horizontal="center" vertical="center" wrapText="1"/>
      <protection locked="0"/>
    </xf>
    <xf numFmtId="0" fontId="5" fillId="0" borderId="19" xfId="47" applyFont="1" applyBorder="1" applyAlignment="1" applyProtection="1">
      <alignment horizontal="center" vertical="center"/>
      <protection locked="0"/>
    </xf>
    <xf numFmtId="0" fontId="5" fillId="0" borderId="103" xfId="47" applyFont="1" applyFill="1" applyBorder="1" applyAlignment="1" applyProtection="1">
      <alignment horizontal="center" vertical="center" wrapText="1"/>
      <protection locked="0"/>
    </xf>
    <xf numFmtId="0" fontId="5" fillId="0" borderId="21" xfId="47" applyFont="1" applyFill="1" applyBorder="1" applyAlignment="1" applyProtection="1">
      <alignment horizontal="center" vertical="center" wrapText="1"/>
      <protection locked="0"/>
    </xf>
    <xf numFmtId="0" fontId="5" fillId="0" borderId="78" xfId="47" applyFont="1" applyFill="1" applyBorder="1" applyAlignment="1" applyProtection="1">
      <alignment horizontal="center" vertical="center" wrapText="1"/>
      <protection locked="0"/>
    </xf>
    <xf numFmtId="0" fontId="5" fillId="0" borderId="39" xfId="47" applyFont="1" applyFill="1" applyBorder="1" applyAlignment="1" applyProtection="1">
      <alignment horizontal="center" vertical="center" wrapText="1"/>
      <protection locked="0"/>
    </xf>
    <xf numFmtId="0" fontId="5" fillId="0" borderId="60" xfId="47" applyFont="1" applyBorder="1" applyAlignment="1" applyProtection="1">
      <alignment horizontal="center" vertical="center" wrapText="1"/>
      <protection locked="0"/>
    </xf>
    <xf numFmtId="0" fontId="5" fillId="0" borderId="52" xfId="47" applyFont="1" applyBorder="1" applyAlignment="1" applyProtection="1">
      <alignment horizontal="center" vertical="center" wrapText="1"/>
      <protection locked="0"/>
    </xf>
    <xf numFmtId="0" fontId="5" fillId="0" borderId="24" xfId="47" applyFont="1" applyBorder="1" applyAlignment="1" applyProtection="1">
      <alignment horizontal="center" vertical="center" wrapText="1"/>
      <protection locked="0"/>
    </xf>
    <xf numFmtId="0" fontId="5" fillId="0" borderId="104" xfId="47" applyFont="1" applyBorder="1" applyAlignment="1" applyProtection="1">
      <alignment horizontal="center" vertical="center" wrapText="1"/>
      <protection locked="0"/>
    </xf>
    <xf numFmtId="0" fontId="5" fillId="0" borderId="51" xfId="47" applyFont="1" applyBorder="1" applyAlignment="1" applyProtection="1">
      <alignment horizontal="center" vertical="center"/>
      <protection locked="0"/>
    </xf>
    <xf numFmtId="0" fontId="5" fillId="0" borderId="83" xfId="47" applyFont="1" applyBorder="1" applyAlignment="1" applyProtection="1">
      <alignment horizontal="center" vertical="center" wrapText="1"/>
      <protection locked="0"/>
    </xf>
    <xf numFmtId="0" fontId="5" fillId="0" borderId="95" xfId="47" applyFont="1" applyBorder="1" applyAlignment="1">
      <alignment horizontal="center" vertical="center"/>
      <protection/>
    </xf>
    <xf numFmtId="0" fontId="5" fillId="0" borderId="103" xfId="47" applyFont="1" applyBorder="1" applyAlignment="1">
      <alignment horizontal="center" vertical="center"/>
      <protection/>
    </xf>
    <xf numFmtId="0" fontId="5" fillId="0" borderId="62" xfId="47" applyFont="1" applyBorder="1" applyAlignment="1">
      <alignment horizontal="center" vertical="center"/>
      <protection/>
    </xf>
    <xf numFmtId="0" fontId="5" fillId="0" borderId="35" xfId="47" applyFont="1" applyBorder="1" applyAlignment="1" applyProtection="1">
      <alignment horizontal="center" vertical="center"/>
      <protection locked="0"/>
    </xf>
    <xf numFmtId="0" fontId="5" fillId="0" borderId="41" xfId="47" applyFont="1" applyBorder="1" applyAlignment="1" applyProtection="1">
      <alignment horizontal="center" vertical="center"/>
      <protection locked="0"/>
    </xf>
    <xf numFmtId="0" fontId="7" fillId="0" borderId="13" xfId="47" applyFont="1" applyFill="1" applyBorder="1" applyAlignment="1">
      <alignment horizontal="center" vertical="center" wrapText="1"/>
      <protection/>
    </xf>
    <xf numFmtId="0" fontId="7" fillId="0" borderId="19" xfId="47" applyFont="1" applyFill="1" applyBorder="1" applyAlignment="1">
      <alignment horizontal="center" vertical="center" wrapText="1"/>
      <protection/>
    </xf>
    <xf numFmtId="0" fontId="7" fillId="0" borderId="26" xfId="47" applyFont="1" applyFill="1" applyBorder="1" applyAlignment="1">
      <alignment horizontal="center" vertical="center" wrapText="1"/>
      <protection/>
    </xf>
    <xf numFmtId="0" fontId="5" fillId="25" borderId="98" xfId="47" applyFont="1" applyFill="1" applyBorder="1" applyAlignment="1">
      <alignment horizontal="center" vertical="center" wrapText="1"/>
      <protection/>
    </xf>
    <xf numFmtId="0" fontId="5" fillId="25" borderId="82" xfId="47" applyFont="1" applyFill="1" applyBorder="1" applyAlignment="1">
      <alignment horizontal="center" vertical="center" wrapText="1"/>
      <protection/>
    </xf>
    <xf numFmtId="0" fontId="5" fillId="0" borderId="13" xfId="47" applyFont="1" applyFill="1" applyBorder="1" applyAlignment="1">
      <alignment horizontal="center" vertical="center"/>
      <protection/>
    </xf>
    <xf numFmtId="0" fontId="5" fillId="0" borderId="22" xfId="47" applyFont="1" applyBorder="1" applyAlignment="1" applyProtection="1">
      <alignment horizontal="center" vertical="center"/>
      <protection/>
    </xf>
    <xf numFmtId="0" fontId="5" fillId="0" borderId="16" xfId="47" applyFont="1" applyBorder="1" applyAlignment="1" applyProtection="1">
      <alignment horizontal="left" vertical="center"/>
      <protection/>
    </xf>
    <xf numFmtId="0" fontId="5" fillId="0" borderId="46" xfId="47" applyFont="1" applyBorder="1" applyAlignment="1" applyProtection="1">
      <alignment horizontal="left" vertical="center"/>
      <protection/>
    </xf>
    <xf numFmtId="0" fontId="5" fillId="0" borderId="104" xfId="47" applyFont="1" applyBorder="1" applyAlignment="1" applyProtection="1">
      <alignment horizontal="center" vertical="center"/>
      <protection/>
    </xf>
    <xf numFmtId="0" fontId="5" fillId="0" borderId="83" xfId="47" applyFont="1" applyBorder="1" applyAlignment="1" applyProtection="1">
      <alignment horizontal="center" vertical="center"/>
      <protection/>
    </xf>
    <xf numFmtId="0" fontId="5" fillId="0" borderId="157" xfId="47" applyFont="1" applyBorder="1" applyAlignment="1" applyProtection="1">
      <alignment horizontal="center" vertical="center"/>
      <protection/>
    </xf>
    <xf numFmtId="0" fontId="5" fillId="0" borderId="105" xfId="47" applyFont="1" applyBorder="1" applyAlignment="1" applyProtection="1">
      <alignment horizontal="center" vertical="center"/>
      <protection/>
    </xf>
    <xf numFmtId="0" fontId="5" fillId="0" borderId="93" xfId="47" applyFont="1" applyBorder="1" applyAlignment="1" applyProtection="1">
      <alignment horizontal="center" vertical="center"/>
      <protection/>
    </xf>
    <xf numFmtId="0" fontId="5" fillId="0" borderId="47" xfId="47" applyFont="1" applyBorder="1" applyAlignment="1" applyProtection="1">
      <alignment horizontal="left" vertical="center"/>
      <protection/>
    </xf>
    <xf numFmtId="0" fontId="5" fillId="0" borderId="95" xfId="47" applyFont="1" applyFill="1" applyBorder="1" applyAlignment="1" applyProtection="1">
      <alignment horizontal="left" vertical="center"/>
      <protection/>
    </xf>
    <xf numFmtId="0" fontId="5" fillId="0" borderId="103" xfId="47" applyFont="1" applyFill="1" applyBorder="1" applyAlignment="1" applyProtection="1">
      <alignment horizontal="left" vertical="center"/>
      <protection/>
    </xf>
    <xf numFmtId="0" fontId="5" fillId="0" borderId="103" xfId="47" applyFont="1" applyBorder="1" applyAlignment="1" applyProtection="1">
      <alignment horizontal="left" vertical="center"/>
      <protection/>
    </xf>
    <xf numFmtId="0" fontId="5" fillId="0" borderId="62" xfId="47" applyFont="1" applyBorder="1" applyAlignment="1" applyProtection="1">
      <alignment horizontal="left" vertical="center"/>
      <protection/>
    </xf>
    <xf numFmtId="0" fontId="11" fillId="0" borderId="16" xfId="47" applyFont="1" applyBorder="1" applyAlignment="1" applyProtection="1">
      <alignment horizontal="left" vertical="center" wrapText="1"/>
      <protection/>
    </xf>
    <xf numFmtId="0" fontId="11" fillId="0" borderId="46" xfId="47" applyFont="1" applyBorder="1" applyAlignment="1" applyProtection="1">
      <alignment horizontal="left" vertical="center" wrapText="1"/>
      <protection/>
    </xf>
    <xf numFmtId="0" fontId="5" fillId="0" borderId="21" xfId="47" applyFont="1" applyBorder="1" applyAlignment="1" applyProtection="1">
      <alignment horizontal="center" vertical="center"/>
      <protection/>
    </xf>
    <xf numFmtId="0" fontId="5" fillId="0" borderId="103" xfId="47" applyFont="1" applyBorder="1" applyAlignment="1" applyProtection="1">
      <alignment vertical="center"/>
      <protection/>
    </xf>
    <xf numFmtId="0" fontId="5" fillId="0" borderId="62" xfId="47" applyFont="1" applyBorder="1" applyAlignment="1" applyProtection="1">
      <alignment vertical="center"/>
      <protection/>
    </xf>
    <xf numFmtId="0" fontId="5" fillId="0" borderId="95" xfId="47" applyFont="1" applyFill="1" applyBorder="1" applyAlignment="1" applyProtection="1">
      <alignment horizontal="center" vertical="center"/>
      <protection/>
    </xf>
    <xf numFmtId="0" fontId="5" fillId="0" borderId="103" xfId="47" applyFont="1" applyFill="1" applyBorder="1" applyAlignment="1" applyProtection="1">
      <alignment horizontal="center" vertical="center"/>
      <protection/>
    </xf>
    <xf numFmtId="0" fontId="5" fillId="0" borderId="62" xfId="47" applyFont="1" applyFill="1" applyBorder="1" applyAlignment="1" applyProtection="1">
      <alignment horizontal="center" vertical="center"/>
      <protection/>
    </xf>
    <xf numFmtId="0" fontId="5" fillId="0" borderId="16" xfId="47" applyFont="1" applyBorder="1" applyAlignment="1" applyProtection="1">
      <alignment horizontal="left" vertical="center"/>
      <protection/>
    </xf>
    <xf numFmtId="0" fontId="5" fillId="0" borderId="46" xfId="47" applyFont="1" applyBorder="1" applyAlignment="1" applyProtection="1">
      <alignment horizontal="left" vertical="center"/>
      <protection/>
    </xf>
    <xf numFmtId="0" fontId="5" fillId="0" borderId="104" xfId="47" applyFont="1" applyBorder="1" applyAlignment="1" applyProtection="1">
      <alignment horizontal="center" vertical="center"/>
      <protection/>
    </xf>
    <xf numFmtId="0" fontId="5" fillId="0" borderId="58" xfId="47" applyFont="1" applyBorder="1" applyAlignment="1" applyProtection="1">
      <alignment horizontal="center" vertical="center"/>
      <protection/>
    </xf>
    <xf numFmtId="0" fontId="5" fillId="0" borderId="83" xfId="47" applyFont="1" applyBorder="1" applyAlignment="1" applyProtection="1">
      <alignment horizontal="center" vertical="center"/>
      <protection/>
    </xf>
    <xf numFmtId="0" fontId="5" fillId="0" borderId="157" xfId="47" applyFont="1" applyBorder="1" applyAlignment="1" applyProtection="1">
      <alignment horizontal="center" vertical="center"/>
      <protection/>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Konečná verze NOVYKAZY" xfId="49"/>
    <cellStyle name="normální_tabulka do výroční zprávy rozboru hospodaření" xfId="50"/>
    <cellStyle name="Followed Hyperlink"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dxfs count="14">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2114550</xdr:colOff>
      <xdr:row>40</xdr:row>
      <xdr:rowOff>180975</xdr:rowOff>
    </xdr:from>
    <xdr:ext cx="4086225" cy="285750"/>
    <xdr:sp fLocksText="0">
      <xdr:nvSpPr>
        <xdr:cNvPr id="1" name="TextovéPole 1"/>
        <xdr:cNvSpPr txBox="1">
          <a:spLocks noChangeArrowheads="1"/>
        </xdr:cNvSpPr>
      </xdr:nvSpPr>
      <xdr:spPr>
        <a:xfrm rot="10597951">
          <a:off x="2943225" y="7429500"/>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86225" cy="285750"/>
    <xdr:sp fLocksText="0">
      <xdr:nvSpPr>
        <xdr:cNvPr id="2" name="TextovéPole 1"/>
        <xdr:cNvSpPr txBox="1">
          <a:spLocks noChangeArrowheads="1"/>
        </xdr:cNvSpPr>
      </xdr:nvSpPr>
      <xdr:spPr>
        <a:xfrm rot="10597951">
          <a:off x="2943225" y="7429500"/>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86225" cy="285750"/>
    <xdr:sp fLocksText="0">
      <xdr:nvSpPr>
        <xdr:cNvPr id="3" name="TextovéPole 1"/>
        <xdr:cNvSpPr txBox="1">
          <a:spLocks noChangeArrowheads="1"/>
        </xdr:cNvSpPr>
      </xdr:nvSpPr>
      <xdr:spPr>
        <a:xfrm rot="10597951">
          <a:off x="2943225" y="7781925"/>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86225" cy="285750"/>
    <xdr:sp fLocksText="0">
      <xdr:nvSpPr>
        <xdr:cNvPr id="4" name="TextovéPole 1"/>
        <xdr:cNvSpPr txBox="1">
          <a:spLocks noChangeArrowheads="1"/>
        </xdr:cNvSpPr>
      </xdr:nvSpPr>
      <xdr:spPr>
        <a:xfrm rot="10597951">
          <a:off x="2943225" y="7781925"/>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86225" cy="285750"/>
    <xdr:sp fLocksText="0">
      <xdr:nvSpPr>
        <xdr:cNvPr id="5" name="TextovéPole 1"/>
        <xdr:cNvSpPr txBox="1">
          <a:spLocks noChangeArrowheads="1"/>
        </xdr:cNvSpPr>
      </xdr:nvSpPr>
      <xdr:spPr>
        <a:xfrm rot="10597951">
          <a:off x="2943225" y="7429500"/>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86225" cy="285750"/>
    <xdr:sp fLocksText="0">
      <xdr:nvSpPr>
        <xdr:cNvPr id="6" name="TextovéPole 1"/>
        <xdr:cNvSpPr txBox="1">
          <a:spLocks noChangeArrowheads="1"/>
        </xdr:cNvSpPr>
      </xdr:nvSpPr>
      <xdr:spPr>
        <a:xfrm rot="10597951">
          <a:off x="2943225" y="7429500"/>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86225" cy="285750"/>
    <xdr:sp fLocksText="0">
      <xdr:nvSpPr>
        <xdr:cNvPr id="7" name="TextovéPole 1"/>
        <xdr:cNvSpPr txBox="1">
          <a:spLocks noChangeArrowheads="1"/>
        </xdr:cNvSpPr>
      </xdr:nvSpPr>
      <xdr:spPr>
        <a:xfrm rot="10597951">
          <a:off x="2943225" y="7781925"/>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86225" cy="285750"/>
    <xdr:sp fLocksText="0">
      <xdr:nvSpPr>
        <xdr:cNvPr id="8" name="TextovéPole 1"/>
        <xdr:cNvSpPr txBox="1">
          <a:spLocks noChangeArrowheads="1"/>
        </xdr:cNvSpPr>
      </xdr:nvSpPr>
      <xdr:spPr>
        <a:xfrm rot="10597951">
          <a:off x="2943225" y="7781925"/>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86225" cy="285750"/>
    <xdr:sp fLocksText="0">
      <xdr:nvSpPr>
        <xdr:cNvPr id="9" name="TextovéPole 1"/>
        <xdr:cNvSpPr txBox="1">
          <a:spLocks noChangeArrowheads="1"/>
        </xdr:cNvSpPr>
      </xdr:nvSpPr>
      <xdr:spPr>
        <a:xfrm rot="10597951">
          <a:off x="2943225" y="7429500"/>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86225" cy="285750"/>
    <xdr:sp fLocksText="0">
      <xdr:nvSpPr>
        <xdr:cNvPr id="10" name="TextovéPole 1"/>
        <xdr:cNvSpPr txBox="1">
          <a:spLocks noChangeArrowheads="1"/>
        </xdr:cNvSpPr>
      </xdr:nvSpPr>
      <xdr:spPr>
        <a:xfrm rot="10597951">
          <a:off x="2943225" y="7429500"/>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86225" cy="285750"/>
    <xdr:sp fLocksText="0">
      <xdr:nvSpPr>
        <xdr:cNvPr id="11" name="TextovéPole 1"/>
        <xdr:cNvSpPr txBox="1">
          <a:spLocks noChangeArrowheads="1"/>
        </xdr:cNvSpPr>
      </xdr:nvSpPr>
      <xdr:spPr>
        <a:xfrm rot="10597951">
          <a:off x="2943225" y="7781925"/>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86225" cy="285750"/>
    <xdr:sp fLocksText="0">
      <xdr:nvSpPr>
        <xdr:cNvPr id="12" name="TextovéPole 1"/>
        <xdr:cNvSpPr txBox="1">
          <a:spLocks noChangeArrowheads="1"/>
        </xdr:cNvSpPr>
      </xdr:nvSpPr>
      <xdr:spPr>
        <a:xfrm rot="10597951">
          <a:off x="2943225" y="7781925"/>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86225" cy="285750"/>
    <xdr:sp fLocksText="0">
      <xdr:nvSpPr>
        <xdr:cNvPr id="13" name="TextovéPole 1"/>
        <xdr:cNvSpPr txBox="1">
          <a:spLocks noChangeArrowheads="1"/>
        </xdr:cNvSpPr>
      </xdr:nvSpPr>
      <xdr:spPr>
        <a:xfrm rot="10597951">
          <a:off x="2943225" y="7429500"/>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86225" cy="285750"/>
    <xdr:sp fLocksText="0">
      <xdr:nvSpPr>
        <xdr:cNvPr id="14" name="TextovéPole 1"/>
        <xdr:cNvSpPr txBox="1">
          <a:spLocks noChangeArrowheads="1"/>
        </xdr:cNvSpPr>
      </xdr:nvSpPr>
      <xdr:spPr>
        <a:xfrm rot="10597951">
          <a:off x="2943225" y="7429500"/>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180975</xdr:rowOff>
    </xdr:from>
    <xdr:ext cx="4086225" cy="285750"/>
    <xdr:sp fLocksText="0">
      <xdr:nvSpPr>
        <xdr:cNvPr id="15" name="TextovéPole 1"/>
        <xdr:cNvSpPr txBox="1">
          <a:spLocks noChangeArrowheads="1"/>
        </xdr:cNvSpPr>
      </xdr:nvSpPr>
      <xdr:spPr>
        <a:xfrm rot="10597951">
          <a:off x="2943225" y="7781925"/>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86225" cy="285750"/>
    <xdr:sp fLocksText="0">
      <xdr:nvSpPr>
        <xdr:cNvPr id="16" name="TextovéPole 1"/>
        <xdr:cNvSpPr txBox="1">
          <a:spLocks noChangeArrowheads="1"/>
        </xdr:cNvSpPr>
      </xdr:nvSpPr>
      <xdr:spPr>
        <a:xfrm rot="10597951">
          <a:off x="2943225" y="7429500"/>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180975</xdr:rowOff>
    </xdr:from>
    <xdr:ext cx="4086225" cy="285750"/>
    <xdr:sp fLocksText="0">
      <xdr:nvSpPr>
        <xdr:cNvPr id="17" name="TextovéPole 1"/>
        <xdr:cNvSpPr txBox="1">
          <a:spLocks noChangeArrowheads="1"/>
        </xdr:cNvSpPr>
      </xdr:nvSpPr>
      <xdr:spPr>
        <a:xfrm rot="10597951">
          <a:off x="2943225" y="7429500"/>
          <a:ext cx="4086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20</xdr:row>
      <xdr:rowOff>0</xdr:rowOff>
    </xdr:to>
    <xdr:sp>
      <xdr:nvSpPr>
        <xdr:cNvPr id="1" name="Line 1"/>
        <xdr:cNvSpPr>
          <a:spLocks/>
        </xdr:cNvSpPr>
      </xdr:nvSpPr>
      <xdr:spPr>
        <a:xfrm>
          <a:off x="0" y="466725"/>
          <a:ext cx="0"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28625"/>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7.vml" /><Relationship Id="rId3"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48"/>
  <sheetViews>
    <sheetView zoomScale="110" zoomScaleNormal="110" zoomScalePageLayoutView="0" workbookViewId="0" topLeftCell="A1">
      <pane ySplit="5" topLeftCell="A128" activePane="bottomLeft" state="frozen"/>
      <selection pane="topLeft" activeCell="A1" sqref="A1"/>
      <selection pane="bottomLeft" activeCell="E141" sqref="E141"/>
    </sheetView>
  </sheetViews>
  <sheetFormatPr defaultColWidth="11.421875" defaultRowHeight="12.75" customHeight="1"/>
  <cols>
    <col min="1" max="1" width="76.28125" style="24" customWidth="1"/>
    <col min="2" max="2" width="13.00390625" style="25" customWidth="1"/>
    <col min="3" max="3" width="7.421875" style="25" customWidth="1"/>
    <col min="4" max="4" width="10.421875" style="99" customWidth="1"/>
    <col min="5" max="5" width="12.421875" style="99" customWidth="1"/>
    <col min="6" max="16384" width="11.421875" style="24" customWidth="1"/>
  </cols>
  <sheetData>
    <row r="1" spans="1:6" ht="12.75" customHeight="1">
      <c r="A1" s="1127" t="s">
        <v>864</v>
      </c>
      <c r="B1" s="1127"/>
      <c r="C1" s="1127"/>
      <c r="D1" s="1127"/>
      <c r="E1" s="1127"/>
      <c r="F1" s="504"/>
    </row>
    <row r="2" spans="1:6" ht="12.75" customHeight="1" thickBot="1">
      <c r="A2" s="1128"/>
      <c r="B2" s="1128"/>
      <c r="C2" s="1128"/>
      <c r="D2" s="1128"/>
      <c r="E2" s="1128"/>
      <c r="F2" s="504"/>
    </row>
    <row r="3" spans="1:6" ht="27.75" customHeight="1" thickBot="1">
      <c r="A3" s="1132" t="s">
        <v>708</v>
      </c>
      <c r="B3" s="1133"/>
      <c r="C3" s="1133"/>
      <c r="D3" s="1133"/>
      <c r="E3" s="1134"/>
      <c r="F3" s="505"/>
    </row>
    <row r="4" spans="1:6" ht="12.75" customHeight="1" thickBot="1">
      <c r="A4" s="1129" t="s">
        <v>658</v>
      </c>
      <c r="B4" s="1130"/>
      <c r="C4" s="1130"/>
      <c r="D4" s="1130"/>
      <c r="E4" s="1131"/>
      <c r="F4" s="504"/>
    </row>
    <row r="5" spans="1:6" ht="22.5" customHeight="1" thickBot="1">
      <c r="A5" s="506" t="s">
        <v>659</v>
      </c>
      <c r="B5" s="507" t="s">
        <v>874</v>
      </c>
      <c r="C5" s="508" t="s">
        <v>875</v>
      </c>
      <c r="D5" s="509" t="s">
        <v>766</v>
      </c>
      <c r="E5" s="510" t="s">
        <v>767</v>
      </c>
      <c r="F5" s="504"/>
    </row>
    <row r="6" spans="1:6" ht="12.75" customHeight="1">
      <c r="A6" s="511" t="s">
        <v>32</v>
      </c>
      <c r="B6" s="1125"/>
      <c r="C6" s="1126"/>
      <c r="D6" s="512" t="s">
        <v>639</v>
      </c>
      <c r="E6" s="513" t="s">
        <v>642</v>
      </c>
      <c r="F6" s="504"/>
    </row>
    <row r="7" spans="1:6" ht="12.75" customHeight="1">
      <c r="A7" s="514" t="s">
        <v>33</v>
      </c>
      <c r="B7" s="515" t="s">
        <v>34</v>
      </c>
      <c r="C7" s="516" t="s">
        <v>35</v>
      </c>
      <c r="D7" s="517">
        <f>D8+D16+D27+D35</f>
        <v>86610.00961</v>
      </c>
      <c r="E7" s="518">
        <f>E8+E16+E27+E35</f>
        <v>89009.29453000001</v>
      </c>
      <c r="F7" s="504"/>
    </row>
    <row r="8" spans="1:6" ht="12.75" customHeight="1">
      <c r="A8" s="514" t="s">
        <v>36</v>
      </c>
      <c r="B8" s="515" t="s">
        <v>37</v>
      </c>
      <c r="C8" s="516" t="s">
        <v>38</v>
      </c>
      <c r="D8" s="519">
        <f>SUM(D9:D15)</f>
        <v>14332.07866</v>
      </c>
      <c r="E8" s="520">
        <f>SUM(E9:E15)</f>
        <v>16144.82946</v>
      </c>
      <c r="F8" s="504"/>
    </row>
    <row r="9" spans="1:6" ht="12.75" customHeight="1">
      <c r="A9" s="514" t="s">
        <v>39</v>
      </c>
      <c r="B9" s="515" t="s">
        <v>40</v>
      </c>
      <c r="C9" s="516" t="s">
        <v>41</v>
      </c>
      <c r="D9" s="550"/>
      <c r="E9" s="551"/>
      <c r="F9" s="504"/>
    </row>
    <row r="10" spans="1:6" ht="12.75" customHeight="1">
      <c r="A10" s="514" t="s">
        <v>42</v>
      </c>
      <c r="B10" s="515" t="s">
        <v>43</v>
      </c>
      <c r="C10" s="516" t="s">
        <v>44</v>
      </c>
      <c r="D10" s="550">
        <v>13845.92212</v>
      </c>
      <c r="E10" s="550">
        <v>15658.67292</v>
      </c>
      <c r="F10" s="504"/>
    </row>
    <row r="11" spans="1:6" ht="12.75" customHeight="1">
      <c r="A11" s="514" t="s">
        <v>45</v>
      </c>
      <c r="B11" s="515" t="s">
        <v>46</v>
      </c>
      <c r="C11" s="516" t="s">
        <v>47</v>
      </c>
      <c r="D11" s="550"/>
      <c r="E11" s="551"/>
      <c r="F11" s="504"/>
    </row>
    <row r="12" spans="1:6" ht="12.75" customHeight="1">
      <c r="A12" s="514" t="s">
        <v>48</v>
      </c>
      <c r="B12" s="515" t="s">
        <v>49</v>
      </c>
      <c r="C12" s="516" t="s">
        <v>50</v>
      </c>
      <c r="D12" s="550">
        <v>338.15654</v>
      </c>
      <c r="E12" s="550">
        <v>338.15654</v>
      </c>
      <c r="F12" s="504"/>
    </row>
    <row r="13" spans="1:6" ht="12.75" customHeight="1">
      <c r="A13" s="514" t="s">
        <v>51</v>
      </c>
      <c r="B13" s="515" t="s">
        <v>52</v>
      </c>
      <c r="C13" s="516" t="s">
        <v>53</v>
      </c>
      <c r="D13" s="550">
        <v>148</v>
      </c>
      <c r="E13" s="550">
        <v>148</v>
      </c>
      <c r="F13" s="504"/>
    </row>
    <row r="14" spans="1:6" ht="12.75" customHeight="1">
      <c r="A14" s="514" t="s">
        <v>54</v>
      </c>
      <c r="B14" s="515" t="s">
        <v>55</v>
      </c>
      <c r="C14" s="516" t="s">
        <v>56</v>
      </c>
      <c r="D14" s="550"/>
      <c r="E14" s="551"/>
      <c r="F14" s="504"/>
    </row>
    <row r="15" spans="1:6" ht="12.75" customHeight="1">
      <c r="A15" s="514" t="s">
        <v>57</v>
      </c>
      <c r="B15" s="515" t="s">
        <v>58</v>
      </c>
      <c r="C15" s="516" t="s">
        <v>59</v>
      </c>
      <c r="D15" s="550"/>
      <c r="E15" s="551"/>
      <c r="F15" s="504"/>
    </row>
    <row r="16" spans="1:6" ht="12.75" customHeight="1">
      <c r="A16" s="521" t="s">
        <v>60</v>
      </c>
      <c r="B16" s="515" t="s">
        <v>61</v>
      </c>
      <c r="C16" s="516" t="s">
        <v>62</v>
      </c>
      <c r="D16" s="519">
        <f>SUM(D17:D26)</f>
        <v>171654.0466</v>
      </c>
      <c r="E16" s="520">
        <f>SUM(E17:E26)</f>
        <v>169063.47742</v>
      </c>
      <c r="F16" s="504"/>
    </row>
    <row r="17" spans="1:6" ht="12.75" customHeight="1">
      <c r="A17" s="514" t="s">
        <v>63</v>
      </c>
      <c r="B17" s="515" t="s">
        <v>64</v>
      </c>
      <c r="C17" s="516" t="s">
        <v>65</v>
      </c>
      <c r="D17" s="550">
        <v>2011.111</v>
      </c>
      <c r="E17" s="550">
        <v>2011.1</v>
      </c>
      <c r="F17" s="504"/>
    </row>
    <row r="18" spans="1:6" ht="12.75" customHeight="1">
      <c r="A18" s="514" t="s">
        <v>66</v>
      </c>
      <c r="B18" s="515" t="s">
        <v>67</v>
      </c>
      <c r="C18" s="516" t="s">
        <v>68</v>
      </c>
      <c r="D18" s="550">
        <v>155</v>
      </c>
      <c r="E18" s="550">
        <v>155</v>
      </c>
      <c r="F18" s="504"/>
    </row>
    <row r="19" spans="1:6" ht="12.75" customHeight="1">
      <c r="A19" s="514" t="s">
        <v>69</v>
      </c>
      <c r="B19" s="515" t="s">
        <v>70</v>
      </c>
      <c r="C19" s="516" t="s">
        <v>71</v>
      </c>
      <c r="D19" s="550">
        <v>107191.895</v>
      </c>
      <c r="E19" s="550">
        <v>107232.793</v>
      </c>
      <c r="F19" s="504"/>
    </row>
    <row r="20" spans="1:6" ht="12.75" customHeight="1">
      <c r="A20" s="514" t="s">
        <v>72</v>
      </c>
      <c r="B20" s="515" t="s">
        <v>73</v>
      </c>
      <c r="C20" s="516" t="s">
        <v>74</v>
      </c>
      <c r="D20" s="550">
        <v>49641.08203</v>
      </c>
      <c r="E20" s="550">
        <v>47762.59485</v>
      </c>
      <c r="F20" s="504"/>
    </row>
    <row r="21" spans="1:6" ht="12.75" customHeight="1">
      <c r="A21" s="514" t="s">
        <v>75</v>
      </c>
      <c r="B21" s="515" t="s">
        <v>76</v>
      </c>
      <c r="C21" s="516" t="s">
        <v>77</v>
      </c>
      <c r="D21" s="550">
        <v>0</v>
      </c>
      <c r="E21" s="550">
        <v>0</v>
      </c>
      <c r="F21" s="504"/>
    </row>
    <row r="22" spans="1:6" ht="12.75" customHeight="1">
      <c r="A22" s="514" t="s">
        <v>78</v>
      </c>
      <c r="B22" s="515" t="s">
        <v>79</v>
      </c>
      <c r="C22" s="516" t="s">
        <v>80</v>
      </c>
      <c r="D22" s="550">
        <v>0</v>
      </c>
      <c r="E22" s="550">
        <v>0</v>
      </c>
      <c r="F22" s="504"/>
    </row>
    <row r="23" spans="1:6" ht="12.75" customHeight="1">
      <c r="A23" s="514" t="s">
        <v>81</v>
      </c>
      <c r="B23" s="515" t="s">
        <v>82</v>
      </c>
      <c r="C23" s="516" t="s">
        <v>83</v>
      </c>
      <c r="D23" s="550">
        <v>12654.95857</v>
      </c>
      <c r="E23" s="550">
        <v>11901.98957</v>
      </c>
      <c r="F23" s="504"/>
    </row>
    <row r="24" spans="1:6" ht="12.75" customHeight="1">
      <c r="A24" s="514" t="s">
        <v>93</v>
      </c>
      <c r="B24" s="515" t="s">
        <v>94</v>
      </c>
      <c r="C24" s="516" t="s">
        <v>95</v>
      </c>
      <c r="D24" s="550"/>
      <c r="E24" s="551"/>
      <c r="F24" s="504"/>
    </row>
    <row r="25" spans="1:6" ht="12.75" customHeight="1">
      <c r="A25" s="514" t="s">
        <v>96</v>
      </c>
      <c r="B25" s="515" t="s">
        <v>97</v>
      </c>
      <c r="C25" s="516" t="s">
        <v>98</v>
      </c>
      <c r="D25" s="550"/>
      <c r="E25" s="551"/>
      <c r="F25" s="504"/>
    </row>
    <row r="26" spans="1:6" ht="12.75" customHeight="1">
      <c r="A26" s="514" t="s">
        <v>99</v>
      </c>
      <c r="B26" s="515" t="s">
        <v>100</v>
      </c>
      <c r="C26" s="516" t="s">
        <v>101</v>
      </c>
      <c r="D26" s="550"/>
      <c r="E26" s="551"/>
      <c r="F26" s="504"/>
    </row>
    <row r="27" spans="1:6" ht="12.75" customHeight="1">
      <c r="A27" s="521" t="s">
        <v>102</v>
      </c>
      <c r="B27" s="515" t="s">
        <v>103</v>
      </c>
      <c r="C27" s="516" t="s">
        <v>104</v>
      </c>
      <c r="D27" s="519">
        <f>SUM(D28:D34)</f>
        <v>0</v>
      </c>
      <c r="E27" s="520">
        <f>SUM(E28:E34)</f>
        <v>0</v>
      </c>
      <c r="F27" s="504"/>
    </row>
    <row r="28" spans="1:6" ht="12.75" customHeight="1">
      <c r="A28" s="514" t="s">
        <v>105</v>
      </c>
      <c r="B28" s="515" t="s">
        <v>106</v>
      </c>
      <c r="C28" s="516" t="s">
        <v>107</v>
      </c>
      <c r="D28" s="550"/>
      <c r="E28" s="551"/>
      <c r="F28" s="504"/>
    </row>
    <row r="29" spans="1:6" ht="12.75" customHeight="1">
      <c r="A29" s="514" t="s">
        <v>108</v>
      </c>
      <c r="B29" s="515" t="s">
        <v>109</v>
      </c>
      <c r="C29" s="516" t="s">
        <v>110</v>
      </c>
      <c r="D29" s="550"/>
      <c r="E29" s="551"/>
      <c r="F29" s="504"/>
    </row>
    <row r="30" spans="1:6" ht="12.75" customHeight="1">
      <c r="A30" s="514" t="s">
        <v>111</v>
      </c>
      <c r="B30" s="515" t="s">
        <v>112</v>
      </c>
      <c r="C30" s="516" t="s">
        <v>113</v>
      </c>
      <c r="D30" s="550"/>
      <c r="E30" s="551"/>
      <c r="F30" s="504"/>
    </row>
    <row r="31" spans="1:6" ht="12.75" customHeight="1">
      <c r="A31" s="514" t="s">
        <v>114</v>
      </c>
      <c r="B31" s="515" t="s">
        <v>115</v>
      </c>
      <c r="C31" s="516" t="s">
        <v>116</v>
      </c>
      <c r="D31" s="550"/>
      <c r="E31" s="551"/>
      <c r="F31" s="504"/>
    </row>
    <row r="32" spans="1:6" ht="12.75" customHeight="1">
      <c r="A32" s="514" t="s">
        <v>117</v>
      </c>
      <c r="B32" s="515" t="s">
        <v>118</v>
      </c>
      <c r="C32" s="516" t="s">
        <v>119</v>
      </c>
      <c r="D32" s="550"/>
      <c r="E32" s="551"/>
      <c r="F32" s="504"/>
    </row>
    <row r="33" spans="1:6" ht="12.75" customHeight="1">
      <c r="A33" s="514" t="s">
        <v>120</v>
      </c>
      <c r="B33" s="515" t="s">
        <v>121</v>
      </c>
      <c r="C33" s="516" t="s">
        <v>122</v>
      </c>
      <c r="D33" s="550"/>
      <c r="E33" s="551"/>
      <c r="F33" s="504"/>
    </row>
    <row r="34" spans="1:6" ht="12.75" customHeight="1">
      <c r="A34" s="514" t="s">
        <v>653</v>
      </c>
      <c r="B34" s="515" t="s">
        <v>123</v>
      </c>
      <c r="C34" s="516" t="s">
        <v>124</v>
      </c>
      <c r="D34" s="550"/>
      <c r="E34" s="551"/>
      <c r="F34" s="504"/>
    </row>
    <row r="35" spans="1:6" ht="12.75" customHeight="1">
      <c r="A35" s="521" t="s">
        <v>125</v>
      </c>
      <c r="B35" s="515" t="s">
        <v>126</v>
      </c>
      <c r="C35" s="516" t="s">
        <v>127</v>
      </c>
      <c r="D35" s="519">
        <f>SUM(D36:D46)</f>
        <v>-99376.11565</v>
      </c>
      <c r="E35" s="520">
        <f>SUM(E36:E46)</f>
        <v>-96199.01235</v>
      </c>
      <c r="F35" s="504"/>
    </row>
    <row r="36" spans="1:6" ht="12.75" customHeight="1">
      <c r="A36" s="514" t="s">
        <v>128</v>
      </c>
      <c r="B36" s="515" t="s">
        <v>129</v>
      </c>
      <c r="C36" s="516" t="s">
        <v>130</v>
      </c>
      <c r="D36" s="550"/>
      <c r="E36" s="550"/>
      <c r="F36" s="504"/>
    </row>
    <row r="37" spans="1:6" ht="12.75" customHeight="1">
      <c r="A37" s="514" t="s">
        <v>131</v>
      </c>
      <c r="B37" s="515" t="s">
        <v>132</v>
      </c>
      <c r="C37" s="516" t="s">
        <v>133</v>
      </c>
      <c r="D37" s="550">
        <v>-9383.94471</v>
      </c>
      <c r="E37" s="550">
        <v>-9084.83941</v>
      </c>
      <c r="F37" s="504"/>
    </row>
    <row r="38" spans="1:6" ht="12.75" customHeight="1">
      <c r="A38" s="514" t="s">
        <v>134</v>
      </c>
      <c r="B38" s="515" t="s">
        <v>135</v>
      </c>
      <c r="C38" s="516" t="s">
        <v>136</v>
      </c>
      <c r="D38" s="550"/>
      <c r="E38" s="550"/>
      <c r="F38" s="504"/>
    </row>
    <row r="39" spans="1:6" ht="12.75" customHeight="1">
      <c r="A39" s="514" t="s">
        <v>137</v>
      </c>
      <c r="B39" s="515" t="s">
        <v>138</v>
      </c>
      <c r="C39" s="516" t="s">
        <v>139</v>
      </c>
      <c r="D39" s="550">
        <v>-338.15654</v>
      </c>
      <c r="E39" s="550">
        <v>-338.15454</v>
      </c>
      <c r="F39" s="504"/>
    </row>
    <row r="40" spans="1:6" ht="12.75" customHeight="1">
      <c r="A40" s="514" t="s">
        <v>140</v>
      </c>
      <c r="B40" s="515" t="s">
        <v>141</v>
      </c>
      <c r="C40" s="516" t="s">
        <v>142</v>
      </c>
      <c r="D40" s="550">
        <v>-148</v>
      </c>
      <c r="E40" s="550">
        <v>-148</v>
      </c>
      <c r="F40" s="504"/>
    </row>
    <row r="41" spans="1:6" ht="12.75" customHeight="1">
      <c r="A41" s="514" t="s">
        <v>143</v>
      </c>
      <c r="B41" s="515" t="s">
        <v>144</v>
      </c>
      <c r="C41" s="516" t="s">
        <v>145</v>
      </c>
      <c r="D41" s="550">
        <v>-33460.44</v>
      </c>
      <c r="E41" s="550">
        <v>-35602.456</v>
      </c>
      <c r="F41" s="504"/>
    </row>
    <row r="42" spans="1:6" ht="12.75" customHeight="1">
      <c r="A42" s="514" t="s">
        <v>146</v>
      </c>
      <c r="B42" s="515" t="s">
        <v>147</v>
      </c>
      <c r="C42" s="516" t="s">
        <v>148</v>
      </c>
      <c r="D42" s="550">
        <v>-43390.61583</v>
      </c>
      <c r="E42" s="550">
        <v>-39123.57283</v>
      </c>
      <c r="F42" s="504"/>
    </row>
    <row r="43" spans="1:6" ht="12.75" customHeight="1">
      <c r="A43" s="514" t="s">
        <v>149</v>
      </c>
      <c r="B43" s="515" t="s">
        <v>150</v>
      </c>
      <c r="C43" s="516" t="s">
        <v>151</v>
      </c>
      <c r="D43" s="550"/>
      <c r="E43" s="550"/>
      <c r="F43" s="504"/>
    </row>
    <row r="44" spans="1:6" ht="12.75" customHeight="1">
      <c r="A44" s="514" t="s">
        <v>152</v>
      </c>
      <c r="B44" s="515" t="s">
        <v>153</v>
      </c>
      <c r="C44" s="516" t="s">
        <v>154</v>
      </c>
      <c r="D44" s="550"/>
      <c r="E44" s="550"/>
      <c r="F44" s="504"/>
    </row>
    <row r="45" spans="1:6" ht="12.75" customHeight="1">
      <c r="A45" s="514" t="s">
        <v>744</v>
      </c>
      <c r="B45" s="515" t="s">
        <v>155</v>
      </c>
      <c r="C45" s="516" t="s">
        <v>156</v>
      </c>
      <c r="D45" s="550">
        <v>-12654.95857</v>
      </c>
      <c r="E45" s="550">
        <v>-11901.98957</v>
      </c>
      <c r="F45" s="504"/>
    </row>
    <row r="46" spans="1:6" ht="13.5" thickBot="1">
      <c r="A46" s="522" t="s">
        <v>745</v>
      </c>
      <c r="B46" s="523" t="s">
        <v>157</v>
      </c>
      <c r="C46" s="524" t="s">
        <v>158</v>
      </c>
      <c r="D46" s="550"/>
      <c r="E46" s="550"/>
      <c r="F46" s="504"/>
    </row>
    <row r="47" spans="1:6" ht="12.75" customHeight="1">
      <c r="A47" s="525" t="s">
        <v>159</v>
      </c>
      <c r="B47" s="526" t="s">
        <v>160</v>
      </c>
      <c r="C47" s="527" t="s">
        <v>161</v>
      </c>
      <c r="D47" s="528">
        <f>D48+D58+D78+D87</f>
        <v>119553.33856</v>
      </c>
      <c r="E47" s="529">
        <f>E48+E58+E78+E87</f>
        <v>121870.99522999999</v>
      </c>
      <c r="F47" s="504"/>
    </row>
    <row r="48" spans="1:6" ht="12.75" customHeight="1">
      <c r="A48" s="521" t="s">
        <v>162</v>
      </c>
      <c r="B48" s="515" t="s">
        <v>163</v>
      </c>
      <c r="C48" s="516" t="s">
        <v>164</v>
      </c>
      <c r="D48" s="519">
        <f>SUM(D49:D57)</f>
        <v>204.36815</v>
      </c>
      <c r="E48" s="520">
        <f>SUM(E49:E57)</f>
        <v>221.74216</v>
      </c>
      <c r="F48" s="504"/>
    </row>
    <row r="49" spans="1:6" ht="12.75" customHeight="1">
      <c r="A49" s="514" t="s">
        <v>165</v>
      </c>
      <c r="B49" s="515" t="s">
        <v>166</v>
      </c>
      <c r="C49" s="516" t="s">
        <v>167</v>
      </c>
      <c r="D49" s="550">
        <v>204.36815</v>
      </c>
      <c r="E49" s="550">
        <v>221.74216</v>
      </c>
      <c r="F49" s="504"/>
    </row>
    <row r="50" spans="1:6" ht="12.75" customHeight="1">
      <c r="A50" s="514" t="s">
        <v>168</v>
      </c>
      <c r="B50" s="515" t="s">
        <v>169</v>
      </c>
      <c r="C50" s="516" t="s">
        <v>170</v>
      </c>
      <c r="D50" s="550"/>
      <c r="E50" s="551"/>
      <c r="F50" s="504"/>
    </row>
    <row r="51" spans="1:6" ht="12.75" customHeight="1">
      <c r="A51" s="514" t="s">
        <v>171</v>
      </c>
      <c r="B51" s="515" t="s">
        <v>172</v>
      </c>
      <c r="C51" s="516" t="s">
        <v>173</v>
      </c>
      <c r="D51" s="550"/>
      <c r="E51" s="551"/>
      <c r="F51" s="504"/>
    </row>
    <row r="52" spans="1:6" ht="12.75" customHeight="1">
      <c r="A52" s="514" t="s">
        <v>174</v>
      </c>
      <c r="B52" s="515" t="s">
        <v>175</v>
      </c>
      <c r="C52" s="516" t="s">
        <v>176</v>
      </c>
      <c r="D52" s="550"/>
      <c r="E52" s="551"/>
      <c r="F52" s="504"/>
    </row>
    <row r="53" spans="1:6" ht="12.75" customHeight="1">
      <c r="A53" s="514" t="s">
        <v>177</v>
      </c>
      <c r="B53" s="515" t="s">
        <v>178</v>
      </c>
      <c r="C53" s="516" t="s">
        <v>179</v>
      </c>
      <c r="D53" s="550"/>
      <c r="E53" s="551"/>
      <c r="F53" s="504"/>
    </row>
    <row r="54" spans="1:6" ht="12.75" customHeight="1">
      <c r="A54" s="514" t="s">
        <v>180</v>
      </c>
      <c r="B54" s="515" t="s">
        <v>181</v>
      </c>
      <c r="C54" s="516" t="s">
        <v>182</v>
      </c>
      <c r="D54" s="550"/>
      <c r="E54" s="551"/>
      <c r="F54" s="504"/>
    </row>
    <row r="55" spans="1:6" ht="12.75" customHeight="1">
      <c r="A55" s="514" t="s">
        <v>183</v>
      </c>
      <c r="B55" s="515" t="s">
        <v>184</v>
      </c>
      <c r="C55" s="516" t="s">
        <v>185</v>
      </c>
      <c r="D55" s="550"/>
      <c r="E55" s="551"/>
      <c r="F55" s="504"/>
    </row>
    <row r="56" spans="1:6" ht="12.75" customHeight="1">
      <c r="A56" s="514" t="s">
        <v>186</v>
      </c>
      <c r="B56" s="515" t="s">
        <v>187</v>
      </c>
      <c r="C56" s="516" t="s">
        <v>188</v>
      </c>
      <c r="D56" s="550"/>
      <c r="E56" s="551"/>
      <c r="F56" s="504"/>
    </row>
    <row r="57" spans="1:6" ht="12.75" customHeight="1">
      <c r="A57" s="514" t="s">
        <v>189</v>
      </c>
      <c r="B57" s="515" t="s">
        <v>190</v>
      </c>
      <c r="C57" s="516" t="s">
        <v>191</v>
      </c>
      <c r="D57" s="550"/>
      <c r="E57" s="551"/>
      <c r="F57" s="504"/>
    </row>
    <row r="58" spans="1:6" ht="12.75" customHeight="1">
      <c r="A58" s="521" t="s">
        <v>192</v>
      </c>
      <c r="B58" s="515" t="s">
        <v>193</v>
      </c>
      <c r="C58" s="516" t="s">
        <v>194</v>
      </c>
      <c r="D58" s="519">
        <f>SUM(D59:D77)</f>
        <v>3978.47402</v>
      </c>
      <c r="E58" s="520">
        <f>SUM(E59:E77)</f>
        <v>10338.544109999999</v>
      </c>
      <c r="F58" s="504"/>
    </row>
    <row r="59" spans="1:6" ht="12.75" customHeight="1">
      <c r="A59" s="514" t="s">
        <v>195</v>
      </c>
      <c r="B59" s="515" t="s">
        <v>196</v>
      </c>
      <c r="C59" s="516" t="s">
        <v>197</v>
      </c>
      <c r="D59" s="550">
        <v>1947.43022</v>
      </c>
      <c r="E59" s="550">
        <v>2306.58452</v>
      </c>
      <c r="F59" s="504"/>
    </row>
    <row r="60" spans="1:6" ht="12.75" customHeight="1">
      <c r="A60" s="514" t="s">
        <v>198</v>
      </c>
      <c r="B60" s="515" t="s">
        <v>199</v>
      </c>
      <c r="C60" s="516" t="s">
        <v>200</v>
      </c>
      <c r="D60" s="550"/>
      <c r="E60" s="550"/>
      <c r="F60" s="504"/>
    </row>
    <row r="61" spans="1:6" ht="12.75" customHeight="1">
      <c r="A61" s="514" t="s">
        <v>201</v>
      </c>
      <c r="B61" s="515" t="s">
        <v>202</v>
      </c>
      <c r="C61" s="516" t="s">
        <v>203</v>
      </c>
      <c r="D61" s="550"/>
      <c r="E61" s="550"/>
      <c r="F61" s="504"/>
    </row>
    <row r="62" spans="1:6" ht="12.75" customHeight="1">
      <c r="A62" s="514" t="s">
        <v>204</v>
      </c>
      <c r="B62" s="515" t="s">
        <v>190</v>
      </c>
      <c r="C62" s="516" t="s">
        <v>205</v>
      </c>
      <c r="D62" s="550">
        <v>611.56306</v>
      </c>
      <c r="E62" s="550">
        <v>706.786</v>
      </c>
      <c r="F62" s="504"/>
    </row>
    <row r="63" spans="1:6" ht="12.75" customHeight="1">
      <c r="A63" s="514" t="s">
        <v>206</v>
      </c>
      <c r="B63" s="515" t="s">
        <v>207</v>
      </c>
      <c r="C63" s="516" t="s">
        <v>208</v>
      </c>
      <c r="D63" s="550">
        <v>114.61604</v>
      </c>
      <c r="E63" s="550">
        <v>243.593</v>
      </c>
      <c r="F63" s="504"/>
    </row>
    <row r="64" spans="1:6" ht="12.75" customHeight="1">
      <c r="A64" s="514" t="s">
        <v>209</v>
      </c>
      <c r="B64" s="515" t="s">
        <v>210</v>
      </c>
      <c r="C64" s="516" t="s">
        <v>211</v>
      </c>
      <c r="D64" s="550">
        <v>1273.24647</v>
      </c>
      <c r="E64" s="550">
        <v>38.282</v>
      </c>
      <c r="F64" s="504"/>
    </row>
    <row r="65" spans="1:6" ht="12.75" customHeight="1">
      <c r="A65" s="530" t="s">
        <v>749</v>
      </c>
      <c r="B65" s="515" t="s">
        <v>212</v>
      </c>
      <c r="C65" s="516" t="s">
        <v>213</v>
      </c>
      <c r="D65" s="550"/>
      <c r="E65" s="551"/>
      <c r="F65" s="381"/>
    </row>
    <row r="66" spans="1:6" ht="12.75" customHeight="1">
      <c r="A66" s="514" t="s">
        <v>214</v>
      </c>
      <c r="B66" s="515" t="s">
        <v>215</v>
      </c>
      <c r="C66" s="516" t="s">
        <v>216</v>
      </c>
      <c r="D66" s="550"/>
      <c r="E66" s="551"/>
      <c r="F66" s="504"/>
    </row>
    <row r="67" spans="1:6" ht="12.75" customHeight="1">
      <c r="A67" s="514" t="s">
        <v>217</v>
      </c>
      <c r="B67" s="515" t="s">
        <v>218</v>
      </c>
      <c r="C67" s="516" t="s">
        <v>219</v>
      </c>
      <c r="D67" s="550"/>
      <c r="E67" s="551"/>
      <c r="F67" s="504"/>
    </row>
    <row r="68" spans="1:6" ht="12.75" customHeight="1">
      <c r="A68" s="514" t="s">
        <v>220</v>
      </c>
      <c r="B68" s="515" t="s">
        <v>221</v>
      </c>
      <c r="C68" s="516" t="s">
        <v>222</v>
      </c>
      <c r="D68" s="550"/>
      <c r="E68" s="551"/>
      <c r="F68" s="504"/>
    </row>
    <row r="69" spans="1:6" ht="12.75" customHeight="1">
      <c r="A69" s="514" t="s">
        <v>223</v>
      </c>
      <c r="B69" s="515" t="s">
        <v>224</v>
      </c>
      <c r="C69" s="516" t="s">
        <v>225</v>
      </c>
      <c r="D69" s="550"/>
      <c r="E69" s="551"/>
      <c r="F69" s="504"/>
    </row>
    <row r="70" spans="1:6" ht="12.75" customHeight="1">
      <c r="A70" s="514" t="s">
        <v>226</v>
      </c>
      <c r="B70" s="515" t="s">
        <v>227</v>
      </c>
      <c r="C70" s="516" t="s">
        <v>228</v>
      </c>
      <c r="D70" s="550"/>
      <c r="E70" s="551">
        <v>4092.04859</v>
      </c>
      <c r="F70" s="504"/>
    </row>
    <row r="71" spans="1:6" ht="12.75" customHeight="1">
      <c r="A71" s="514" t="s">
        <v>743</v>
      </c>
      <c r="B71" s="515" t="s">
        <v>229</v>
      </c>
      <c r="C71" s="516" t="s">
        <v>230</v>
      </c>
      <c r="D71" s="550"/>
      <c r="E71" s="551"/>
      <c r="F71" s="504"/>
    </row>
    <row r="72" spans="1:6" ht="12.75" customHeight="1">
      <c r="A72" s="514" t="s">
        <v>231</v>
      </c>
      <c r="B72" s="515" t="s">
        <v>232</v>
      </c>
      <c r="C72" s="516" t="s">
        <v>233</v>
      </c>
      <c r="D72" s="550"/>
      <c r="E72" s="551"/>
      <c r="F72" s="504"/>
    </row>
    <row r="73" spans="1:6" ht="12.75" customHeight="1">
      <c r="A73" s="514" t="s">
        <v>654</v>
      </c>
      <c r="B73" s="515" t="s">
        <v>234</v>
      </c>
      <c r="C73" s="516" t="s">
        <v>235</v>
      </c>
      <c r="D73" s="550"/>
      <c r="E73" s="551"/>
      <c r="F73" s="504"/>
    </row>
    <row r="74" spans="1:6" ht="12.75" customHeight="1">
      <c r="A74" s="514" t="s">
        <v>655</v>
      </c>
      <c r="B74" s="515" t="s">
        <v>236</v>
      </c>
      <c r="C74" s="516" t="s">
        <v>237</v>
      </c>
      <c r="D74" s="550"/>
      <c r="E74" s="551"/>
      <c r="F74" s="504"/>
    </row>
    <row r="75" spans="1:6" ht="12.75" customHeight="1">
      <c r="A75" s="514" t="s">
        <v>238</v>
      </c>
      <c r="B75" s="515" t="s">
        <v>239</v>
      </c>
      <c r="C75" s="516" t="s">
        <v>240</v>
      </c>
      <c r="D75" s="550">
        <v>350.654</v>
      </c>
      <c r="E75" s="550">
        <v>2951.25</v>
      </c>
      <c r="F75" s="504"/>
    </row>
    <row r="76" spans="1:6" ht="12.75" customHeight="1">
      <c r="A76" s="514" t="s">
        <v>241</v>
      </c>
      <c r="B76" s="515" t="s">
        <v>242</v>
      </c>
      <c r="C76" s="516" t="s">
        <v>243</v>
      </c>
      <c r="D76" s="550">
        <v>31.61423</v>
      </c>
      <c r="E76" s="550">
        <v>0</v>
      </c>
      <c r="F76" s="504"/>
    </row>
    <row r="77" spans="1:6" ht="12.75" customHeight="1">
      <c r="A77" s="514" t="s">
        <v>244</v>
      </c>
      <c r="B77" s="515" t="s">
        <v>245</v>
      </c>
      <c r="C77" s="516" t="s">
        <v>246</v>
      </c>
      <c r="D77" s="550">
        <v>-350.65000000000003</v>
      </c>
      <c r="E77" s="550">
        <v>0</v>
      </c>
      <c r="F77" s="504"/>
    </row>
    <row r="78" spans="1:6" ht="12.75" customHeight="1">
      <c r="A78" s="521" t="s">
        <v>247</v>
      </c>
      <c r="B78" s="515" t="s">
        <v>248</v>
      </c>
      <c r="C78" s="516" t="s">
        <v>249</v>
      </c>
      <c r="D78" s="519">
        <f>SUM(D79:D86)</f>
        <v>113880.47825</v>
      </c>
      <c r="E78" s="520">
        <f>SUM(E79:E86)</f>
        <v>109856.47796999999</v>
      </c>
      <c r="F78" s="504"/>
    </row>
    <row r="79" spans="1:6" ht="12.75" customHeight="1">
      <c r="A79" s="514" t="s">
        <v>250</v>
      </c>
      <c r="B79" s="515" t="s">
        <v>251</v>
      </c>
      <c r="C79" s="516" t="s">
        <v>252</v>
      </c>
      <c r="D79" s="550">
        <v>39.156</v>
      </c>
      <c r="E79" s="550">
        <v>151.7414</v>
      </c>
      <c r="F79" s="504"/>
    </row>
    <row r="80" spans="1:6" ht="12.75" customHeight="1">
      <c r="A80" s="514" t="s">
        <v>254</v>
      </c>
      <c r="B80" s="515" t="s">
        <v>255</v>
      </c>
      <c r="C80" s="516" t="s">
        <v>256</v>
      </c>
      <c r="D80" s="550">
        <v>47.6</v>
      </c>
      <c r="E80" s="550">
        <v>25.400000000000002</v>
      </c>
      <c r="F80" s="504"/>
    </row>
    <row r="81" spans="1:6" ht="12.75" customHeight="1">
      <c r="A81" s="514" t="s">
        <v>257</v>
      </c>
      <c r="B81" s="515" t="s">
        <v>258</v>
      </c>
      <c r="C81" s="516" t="s">
        <v>259</v>
      </c>
      <c r="D81" s="550">
        <v>113793.72225</v>
      </c>
      <c r="E81" s="550">
        <v>109679.33657</v>
      </c>
      <c r="F81" s="504"/>
    </row>
    <row r="82" spans="1:6" ht="12.75" customHeight="1">
      <c r="A82" s="514" t="s">
        <v>260</v>
      </c>
      <c r="B82" s="515" t="s">
        <v>261</v>
      </c>
      <c r="C82" s="516" t="s">
        <v>262</v>
      </c>
      <c r="D82" s="550">
        <v>0</v>
      </c>
      <c r="E82" s="550">
        <v>0</v>
      </c>
      <c r="F82" s="504"/>
    </row>
    <row r="83" spans="1:6" ht="12.75" customHeight="1">
      <c r="A83" s="514" t="s">
        <v>263</v>
      </c>
      <c r="B83" s="515" t="s">
        <v>264</v>
      </c>
      <c r="C83" s="516" t="s">
        <v>265</v>
      </c>
      <c r="D83" s="550"/>
      <c r="E83" s="551"/>
      <c r="F83" s="504"/>
    </row>
    <row r="84" spans="1:6" ht="12.75" customHeight="1">
      <c r="A84" s="514" t="s">
        <v>266</v>
      </c>
      <c r="B84" s="515" t="s">
        <v>267</v>
      </c>
      <c r="C84" s="516" t="s">
        <v>268</v>
      </c>
      <c r="D84" s="550"/>
      <c r="E84" s="551"/>
      <c r="F84" s="504"/>
    </row>
    <row r="85" spans="1:6" ht="12.75" customHeight="1">
      <c r="A85" s="514" t="s">
        <v>269</v>
      </c>
      <c r="B85" s="515" t="s">
        <v>270</v>
      </c>
      <c r="C85" s="516" t="s">
        <v>271</v>
      </c>
      <c r="D85" s="550"/>
      <c r="E85" s="551"/>
      <c r="F85" s="504"/>
    </row>
    <row r="86" spans="1:6" ht="12.75" customHeight="1">
      <c r="A86" s="514" t="s">
        <v>272</v>
      </c>
      <c r="B86" s="515" t="s">
        <v>273</v>
      </c>
      <c r="C86" s="516" t="s">
        <v>274</v>
      </c>
      <c r="D86" s="550"/>
      <c r="E86" s="551"/>
      <c r="F86" s="504"/>
    </row>
    <row r="87" spans="1:6" ht="12.75" customHeight="1">
      <c r="A87" s="521" t="s">
        <v>275</v>
      </c>
      <c r="B87" s="515" t="s">
        <v>276</v>
      </c>
      <c r="C87" s="516" t="s">
        <v>277</v>
      </c>
      <c r="D87" s="519">
        <f>SUM(D88:D90)</f>
        <v>1490.01814</v>
      </c>
      <c r="E87" s="520">
        <f>SUM(E88:E90)</f>
        <v>1454.23099</v>
      </c>
      <c r="F87" s="504"/>
    </row>
    <row r="88" spans="1:6" ht="12.75" customHeight="1">
      <c r="A88" s="514" t="s">
        <v>278</v>
      </c>
      <c r="B88" s="515" t="s">
        <v>279</v>
      </c>
      <c r="C88" s="516" t="s">
        <v>280</v>
      </c>
      <c r="D88" s="550">
        <v>1479.13114</v>
      </c>
      <c r="E88" s="550">
        <v>1423.85099</v>
      </c>
      <c r="F88" s="504"/>
    </row>
    <row r="89" spans="1:6" ht="12.75" customHeight="1">
      <c r="A89" s="514" t="s">
        <v>281</v>
      </c>
      <c r="B89" s="515" t="s">
        <v>282</v>
      </c>
      <c r="C89" s="516" t="s">
        <v>283</v>
      </c>
      <c r="D89" s="550">
        <v>10.887</v>
      </c>
      <c r="E89" s="550">
        <v>30.38</v>
      </c>
      <c r="F89" s="504"/>
    </row>
    <row r="90" spans="1:6" ht="12.75" customHeight="1">
      <c r="A90" s="514" t="s">
        <v>284</v>
      </c>
      <c r="B90" s="515" t="s">
        <v>285</v>
      </c>
      <c r="C90" s="516" t="s">
        <v>286</v>
      </c>
      <c r="D90" s="550"/>
      <c r="E90" s="551"/>
      <c r="F90" s="504"/>
    </row>
    <row r="91" spans="1:6" ht="12.75" customHeight="1" thickBot="1">
      <c r="A91" s="522" t="s">
        <v>287</v>
      </c>
      <c r="B91" s="523" t="s">
        <v>288</v>
      </c>
      <c r="C91" s="524" t="s">
        <v>289</v>
      </c>
      <c r="D91" s="531">
        <f>D7+D47</f>
        <v>206163.34817</v>
      </c>
      <c r="E91" s="532">
        <f>E7+E47</f>
        <v>210880.28976</v>
      </c>
      <c r="F91" s="504"/>
    </row>
    <row r="92" spans="1:6" ht="12.75" customHeight="1" thickBot="1">
      <c r="A92" s="533" t="s">
        <v>290</v>
      </c>
      <c r="B92" s="1123" t="s">
        <v>291</v>
      </c>
      <c r="C92" s="1124"/>
      <c r="D92" s="534" t="s">
        <v>706</v>
      </c>
      <c r="E92" s="535" t="s">
        <v>707</v>
      </c>
      <c r="F92" s="504"/>
    </row>
    <row r="93" spans="1:6" ht="12.75" customHeight="1">
      <c r="A93" s="536" t="s">
        <v>292</v>
      </c>
      <c r="B93" s="537" t="s">
        <v>293</v>
      </c>
      <c r="C93" s="538" t="s">
        <v>294</v>
      </c>
      <c r="D93" s="517">
        <f>D94+D98</f>
        <v>150249.32797</v>
      </c>
      <c r="E93" s="518">
        <f>E94+E98</f>
        <v>171541.20048</v>
      </c>
      <c r="F93" s="504"/>
    </row>
    <row r="94" spans="1:6" ht="12.75" customHeight="1">
      <c r="A94" s="514" t="s">
        <v>295</v>
      </c>
      <c r="B94" s="515" t="s">
        <v>296</v>
      </c>
      <c r="C94" s="516" t="s">
        <v>297</v>
      </c>
      <c r="D94" s="519">
        <f>SUM(D95:D97)</f>
        <v>149531.14757</v>
      </c>
      <c r="E94" s="520">
        <f>SUM(E95:E97)</f>
        <v>168027.78773</v>
      </c>
      <c r="F94" s="504"/>
    </row>
    <row r="95" spans="1:6" ht="12.75" customHeight="1">
      <c r="A95" s="514" t="s">
        <v>298</v>
      </c>
      <c r="B95" s="515" t="s">
        <v>299</v>
      </c>
      <c r="C95" s="516" t="s">
        <v>300</v>
      </c>
      <c r="D95" s="550">
        <v>86625.95982</v>
      </c>
      <c r="E95" s="550">
        <v>89728.547</v>
      </c>
      <c r="F95" s="504"/>
    </row>
    <row r="96" spans="1:6" ht="12.75" customHeight="1">
      <c r="A96" s="514" t="s">
        <v>301</v>
      </c>
      <c r="B96" s="515" t="s">
        <v>302</v>
      </c>
      <c r="C96" s="516" t="s">
        <v>303</v>
      </c>
      <c r="D96" s="550">
        <v>62905.18775</v>
      </c>
      <c r="E96" s="550">
        <v>78299.24073</v>
      </c>
      <c r="F96" s="504"/>
    </row>
    <row r="97" spans="1:6" ht="12.75" customHeight="1">
      <c r="A97" s="514" t="s">
        <v>304</v>
      </c>
      <c r="B97" s="515" t="s">
        <v>305</v>
      </c>
      <c r="C97" s="516" t="s">
        <v>306</v>
      </c>
      <c r="D97" s="550">
        <v>0</v>
      </c>
      <c r="E97" s="550">
        <v>0</v>
      </c>
      <c r="F97" s="505"/>
    </row>
    <row r="98" spans="1:6" ht="12.75" customHeight="1">
      <c r="A98" s="521" t="s">
        <v>746</v>
      </c>
      <c r="B98" s="515" t="s">
        <v>307</v>
      </c>
      <c r="C98" s="516" t="s">
        <v>308</v>
      </c>
      <c r="D98" s="519">
        <f>SUM(D99:D102)</f>
        <v>718.1804000000001</v>
      </c>
      <c r="E98" s="520">
        <f>SUM(E99:E102)</f>
        <v>3513.41275</v>
      </c>
      <c r="F98" s="504"/>
    </row>
    <row r="99" spans="1:6" ht="12.75" customHeight="1">
      <c r="A99" s="514" t="s">
        <v>310</v>
      </c>
      <c r="B99" s="515" t="s">
        <v>311</v>
      </c>
      <c r="C99" s="516" t="s">
        <v>312</v>
      </c>
      <c r="D99" s="550">
        <v>0</v>
      </c>
      <c r="E99" s="551">
        <v>3330.02135</v>
      </c>
      <c r="F99" s="504"/>
    </row>
    <row r="100" spans="1:6" ht="12.75" customHeight="1">
      <c r="A100" s="514" t="s">
        <v>313</v>
      </c>
      <c r="B100" s="515" t="s">
        <v>314</v>
      </c>
      <c r="C100" s="516" t="s">
        <v>315</v>
      </c>
      <c r="D100" s="550">
        <v>102.6846</v>
      </c>
      <c r="E100" s="550">
        <v>0</v>
      </c>
      <c r="F100" s="504"/>
    </row>
    <row r="101" spans="1:6" ht="12.75" customHeight="1">
      <c r="A101" s="514" t="s">
        <v>1124</v>
      </c>
      <c r="B101" s="515" t="s">
        <v>1125</v>
      </c>
      <c r="C101" s="516" t="s">
        <v>1126</v>
      </c>
      <c r="D101" s="550"/>
      <c r="E101" s="550"/>
      <c r="F101" s="504"/>
    </row>
    <row r="102" spans="1:6" ht="12.75" customHeight="1">
      <c r="A102" s="514" t="s">
        <v>748</v>
      </c>
      <c r="B102" s="515" t="s">
        <v>316</v>
      </c>
      <c r="C102" s="516" t="s">
        <v>317</v>
      </c>
      <c r="D102" s="550">
        <v>615.4958</v>
      </c>
      <c r="E102" s="550">
        <v>183.3914</v>
      </c>
      <c r="F102" s="504"/>
    </row>
    <row r="103" spans="1:6" ht="12.75" customHeight="1">
      <c r="A103" s="514" t="s">
        <v>318</v>
      </c>
      <c r="B103" s="539" t="s">
        <v>319</v>
      </c>
      <c r="C103" s="516" t="s">
        <v>320</v>
      </c>
      <c r="D103" s="519">
        <f>D104+D106+D114+D138</f>
        <v>55943.95355</v>
      </c>
      <c r="E103" s="520">
        <f>E104+E106+E114+E138</f>
        <v>36706.14277</v>
      </c>
      <c r="F103" s="504"/>
    </row>
    <row r="104" spans="1:6" ht="12.75" customHeight="1">
      <c r="A104" s="514" t="s">
        <v>321</v>
      </c>
      <c r="B104" s="515" t="s">
        <v>322</v>
      </c>
      <c r="C104" s="516" t="s">
        <v>323</v>
      </c>
      <c r="D104" s="612">
        <f>D105</f>
        <v>0</v>
      </c>
      <c r="E104" s="613">
        <f>E105</f>
        <v>0</v>
      </c>
      <c r="F104" s="504"/>
    </row>
    <row r="105" spans="1:6" ht="12.75" customHeight="1">
      <c r="A105" s="514" t="s">
        <v>324</v>
      </c>
      <c r="B105" s="515" t="s">
        <v>325</v>
      </c>
      <c r="C105" s="516" t="s">
        <v>326</v>
      </c>
      <c r="D105" s="550"/>
      <c r="E105" s="551"/>
      <c r="F105" s="504"/>
    </row>
    <row r="106" spans="1:6" ht="12.75" customHeight="1">
      <c r="A106" s="514" t="s">
        <v>327</v>
      </c>
      <c r="B106" s="515" t="s">
        <v>328</v>
      </c>
      <c r="C106" s="516" t="s">
        <v>329</v>
      </c>
      <c r="D106" s="519">
        <f>SUM(D107:D113)</f>
        <v>0</v>
      </c>
      <c r="E106" s="520">
        <f>SUM(E107:E113)</f>
        <v>0</v>
      </c>
      <c r="F106" s="504"/>
    </row>
    <row r="107" spans="1:6" ht="12.75" customHeight="1">
      <c r="A107" s="514" t="s">
        <v>330</v>
      </c>
      <c r="B107" s="515" t="s">
        <v>331</v>
      </c>
      <c r="C107" s="516" t="s">
        <v>332</v>
      </c>
      <c r="D107" s="550"/>
      <c r="E107" s="551"/>
      <c r="F107" s="504"/>
    </row>
    <row r="108" spans="1:6" ht="12.75" customHeight="1">
      <c r="A108" s="514" t="s">
        <v>656</v>
      </c>
      <c r="B108" s="515" t="s">
        <v>333</v>
      </c>
      <c r="C108" s="516" t="s">
        <v>334</v>
      </c>
      <c r="D108" s="550"/>
      <c r="E108" s="551"/>
      <c r="F108" s="504"/>
    </row>
    <row r="109" spans="1:6" ht="12.75" customHeight="1">
      <c r="A109" s="514" t="s">
        <v>335</v>
      </c>
      <c r="B109" s="515" t="s">
        <v>336</v>
      </c>
      <c r="C109" s="516" t="s">
        <v>337</v>
      </c>
      <c r="D109" s="550"/>
      <c r="E109" s="551"/>
      <c r="F109" s="504"/>
    </row>
    <row r="110" spans="1:6" ht="12.75" customHeight="1">
      <c r="A110" s="514" t="s">
        <v>338</v>
      </c>
      <c r="B110" s="515" t="s">
        <v>339</v>
      </c>
      <c r="C110" s="516" t="s">
        <v>340</v>
      </c>
      <c r="D110" s="550"/>
      <c r="E110" s="551"/>
      <c r="F110" s="504"/>
    </row>
    <row r="111" spans="1:6" ht="12.75" customHeight="1">
      <c r="A111" s="514" t="s">
        <v>341</v>
      </c>
      <c r="B111" s="515" t="s">
        <v>342</v>
      </c>
      <c r="C111" s="516" t="s">
        <v>343</v>
      </c>
      <c r="D111" s="550"/>
      <c r="E111" s="551"/>
      <c r="F111" s="504"/>
    </row>
    <row r="112" spans="1:6" ht="12.75" customHeight="1">
      <c r="A112" s="514" t="s">
        <v>344</v>
      </c>
      <c r="B112" s="515" t="s">
        <v>345</v>
      </c>
      <c r="C112" s="516" t="s">
        <v>346</v>
      </c>
      <c r="D112" s="550"/>
      <c r="E112" s="551"/>
      <c r="F112" s="504"/>
    </row>
    <row r="113" spans="1:6" ht="12.75" customHeight="1">
      <c r="A113" s="514" t="s">
        <v>347</v>
      </c>
      <c r="B113" s="515" t="s">
        <v>348</v>
      </c>
      <c r="C113" s="516" t="s">
        <v>349</v>
      </c>
      <c r="D113" s="550"/>
      <c r="E113" s="551"/>
      <c r="F113" s="504"/>
    </row>
    <row r="114" spans="1:6" ht="12.75" customHeight="1">
      <c r="A114" s="521" t="s">
        <v>350</v>
      </c>
      <c r="B114" s="515" t="s">
        <v>351</v>
      </c>
      <c r="C114" s="516" t="s">
        <v>352</v>
      </c>
      <c r="D114" s="519">
        <f>SUM(D115:D137)</f>
        <v>48350.423709999995</v>
      </c>
      <c r="E114" s="520">
        <f>SUM(E115:E137)</f>
        <v>29567.90124</v>
      </c>
      <c r="F114" s="504"/>
    </row>
    <row r="115" spans="1:6" ht="12.75" customHeight="1">
      <c r="A115" s="514" t="s">
        <v>353</v>
      </c>
      <c r="B115" s="515" t="s">
        <v>354</v>
      </c>
      <c r="C115" s="516" t="s">
        <v>355</v>
      </c>
      <c r="D115" s="550">
        <v>625.97151</v>
      </c>
      <c r="E115" s="551">
        <v>662.33296</v>
      </c>
      <c r="F115" s="504"/>
    </row>
    <row r="116" spans="1:6" ht="12.75" customHeight="1">
      <c r="A116" s="514" t="s">
        <v>356</v>
      </c>
      <c r="B116" s="515" t="s">
        <v>357</v>
      </c>
      <c r="C116" s="516" t="s">
        <v>358</v>
      </c>
      <c r="D116" s="550"/>
      <c r="E116" s="551"/>
      <c r="F116" s="504"/>
    </row>
    <row r="117" spans="1:6" ht="12.75" customHeight="1">
      <c r="A117" s="514" t="s">
        <v>359</v>
      </c>
      <c r="B117" s="515" t="s">
        <v>360</v>
      </c>
      <c r="C117" s="516" t="s">
        <v>361</v>
      </c>
      <c r="D117" s="550">
        <v>59.23</v>
      </c>
      <c r="E117" s="551">
        <v>83.719</v>
      </c>
      <c r="F117" s="504"/>
    </row>
    <row r="118" spans="1:6" ht="12.75" customHeight="1">
      <c r="A118" s="514" t="s">
        <v>362</v>
      </c>
      <c r="B118" s="515" t="s">
        <v>363</v>
      </c>
      <c r="C118" s="516" t="s">
        <v>364</v>
      </c>
      <c r="D118" s="550">
        <v>3255.75709</v>
      </c>
      <c r="E118" s="551">
        <v>932.32501</v>
      </c>
      <c r="F118" s="504"/>
    </row>
    <row r="119" spans="1:6" ht="12.75" customHeight="1">
      <c r="A119" s="514" t="s">
        <v>365</v>
      </c>
      <c r="B119" s="515" t="s">
        <v>366</v>
      </c>
      <c r="C119" s="516" t="s">
        <v>367</v>
      </c>
      <c r="D119" s="550">
        <v>18984.708</v>
      </c>
      <c r="E119" s="551">
        <v>15337.914</v>
      </c>
      <c r="F119" s="504"/>
    </row>
    <row r="120" spans="1:6" ht="12.75" customHeight="1">
      <c r="A120" s="514" t="s">
        <v>368</v>
      </c>
      <c r="B120" s="515" t="s">
        <v>369</v>
      </c>
      <c r="C120" s="516" t="s">
        <v>370</v>
      </c>
      <c r="D120" s="550">
        <v>480.2</v>
      </c>
      <c r="E120" s="551">
        <v>507.971</v>
      </c>
      <c r="F120" s="504"/>
    </row>
    <row r="121" spans="1:6" ht="12.75" customHeight="1">
      <c r="A121" s="514" t="s">
        <v>713</v>
      </c>
      <c r="B121" s="515" t="s">
        <v>212</v>
      </c>
      <c r="C121" s="516" t="s">
        <v>371</v>
      </c>
      <c r="D121" s="550">
        <v>10766.475</v>
      </c>
      <c r="E121" s="551">
        <v>8463.703</v>
      </c>
      <c r="F121" s="504"/>
    </row>
    <row r="122" spans="1:6" ht="12.75" customHeight="1">
      <c r="A122" s="514" t="s">
        <v>372</v>
      </c>
      <c r="B122" s="515" t="s">
        <v>215</v>
      </c>
      <c r="C122" s="516" t="s">
        <v>373</v>
      </c>
      <c r="D122" s="550"/>
      <c r="E122" s="551"/>
      <c r="F122" s="504"/>
    </row>
    <row r="123" spans="1:6" ht="12.75" customHeight="1">
      <c r="A123" s="514" t="s">
        <v>374</v>
      </c>
      <c r="B123" s="515" t="s">
        <v>218</v>
      </c>
      <c r="C123" s="516" t="s">
        <v>375</v>
      </c>
      <c r="D123" s="550">
        <v>5298.041</v>
      </c>
      <c r="E123" s="551">
        <v>3892.638</v>
      </c>
      <c r="F123" s="504"/>
    </row>
    <row r="124" spans="1:6" ht="12.75" customHeight="1">
      <c r="A124" s="514" t="s">
        <v>376</v>
      </c>
      <c r="B124" s="515" t="s">
        <v>221</v>
      </c>
      <c r="C124" s="516" t="s">
        <v>377</v>
      </c>
      <c r="D124" s="550"/>
      <c r="E124" s="551"/>
      <c r="F124" s="504"/>
    </row>
    <row r="125" spans="1:6" ht="12.75" customHeight="1">
      <c r="A125" s="514" t="s">
        <v>378</v>
      </c>
      <c r="B125" s="515" t="s">
        <v>224</v>
      </c>
      <c r="C125" s="516" t="s">
        <v>379</v>
      </c>
      <c r="D125" s="550"/>
      <c r="E125" s="551"/>
      <c r="F125" s="504"/>
    </row>
    <row r="126" spans="1:6" ht="12.75" customHeight="1">
      <c r="A126" s="514" t="s">
        <v>380</v>
      </c>
      <c r="B126" s="515" t="s">
        <v>227</v>
      </c>
      <c r="C126" s="516" t="s">
        <v>381</v>
      </c>
      <c r="D126" s="550">
        <v>7278.54478</v>
      </c>
      <c r="E126" s="551"/>
      <c r="F126" s="504"/>
    </row>
    <row r="127" spans="1:6" ht="12.75">
      <c r="A127" s="514" t="s">
        <v>742</v>
      </c>
      <c r="B127" s="515" t="s">
        <v>229</v>
      </c>
      <c r="C127" s="516" t="s">
        <v>382</v>
      </c>
      <c r="D127" s="550">
        <v>737.3</v>
      </c>
      <c r="E127" s="551">
        <v>417.2391</v>
      </c>
      <c r="F127" s="504"/>
    </row>
    <row r="128" spans="1:6" ht="12.75">
      <c r="A128" s="530" t="s">
        <v>747</v>
      </c>
      <c r="B128" s="515" t="s">
        <v>383</v>
      </c>
      <c r="C128" s="516" t="s">
        <v>384</v>
      </c>
      <c r="D128" s="550"/>
      <c r="E128" s="551"/>
      <c r="F128" s="504"/>
    </row>
    <row r="129" spans="1:6" ht="12.75" customHeight="1">
      <c r="A129" s="514" t="s">
        <v>385</v>
      </c>
      <c r="B129" s="515" t="s">
        <v>386</v>
      </c>
      <c r="C129" s="516" t="s">
        <v>387</v>
      </c>
      <c r="D129" s="550"/>
      <c r="E129" s="551"/>
      <c r="F129" s="504"/>
    </row>
    <row r="130" spans="1:6" ht="12.75" customHeight="1">
      <c r="A130" s="514" t="s">
        <v>388</v>
      </c>
      <c r="B130" s="515" t="s">
        <v>234</v>
      </c>
      <c r="C130" s="516" t="s">
        <v>389</v>
      </c>
      <c r="D130" s="550"/>
      <c r="E130" s="551"/>
      <c r="F130" s="504"/>
    </row>
    <row r="131" spans="1:6" ht="12.75" customHeight="1">
      <c r="A131" s="514" t="s">
        <v>390</v>
      </c>
      <c r="B131" s="515" t="s">
        <v>391</v>
      </c>
      <c r="C131" s="516" t="s">
        <v>392</v>
      </c>
      <c r="D131" s="550">
        <v>413.494</v>
      </c>
      <c r="E131" s="551">
        <v>89.261</v>
      </c>
      <c r="F131" s="504"/>
    </row>
    <row r="132" spans="1:6" ht="12.75" customHeight="1">
      <c r="A132" s="514" t="s">
        <v>393</v>
      </c>
      <c r="B132" s="515" t="s">
        <v>394</v>
      </c>
      <c r="C132" s="516" t="s">
        <v>395</v>
      </c>
      <c r="D132" s="550"/>
      <c r="E132" s="551"/>
      <c r="F132" s="504"/>
    </row>
    <row r="133" spans="1:6" ht="12.75" customHeight="1">
      <c r="A133" s="514" t="s">
        <v>396</v>
      </c>
      <c r="B133" s="515" t="s">
        <v>397</v>
      </c>
      <c r="C133" s="516" t="s">
        <v>398</v>
      </c>
      <c r="D133" s="550"/>
      <c r="E133" s="551"/>
      <c r="F133" s="504"/>
    </row>
    <row r="134" spans="1:6" ht="12.75" customHeight="1">
      <c r="A134" s="514" t="s">
        <v>657</v>
      </c>
      <c r="B134" s="515" t="s">
        <v>399</v>
      </c>
      <c r="C134" s="516" t="s">
        <v>400</v>
      </c>
      <c r="D134" s="550"/>
      <c r="E134" s="551"/>
      <c r="F134" s="504"/>
    </row>
    <row r="135" spans="1:6" ht="12.75" customHeight="1">
      <c r="A135" s="514" t="s">
        <v>401</v>
      </c>
      <c r="B135" s="515" t="s">
        <v>402</v>
      </c>
      <c r="C135" s="516" t="s">
        <v>403</v>
      </c>
      <c r="D135" s="550"/>
      <c r="E135" s="551"/>
      <c r="F135" s="504"/>
    </row>
    <row r="136" spans="1:6" ht="12.75" customHeight="1">
      <c r="A136" s="514" t="s">
        <v>404</v>
      </c>
      <c r="B136" s="515" t="s">
        <v>345</v>
      </c>
      <c r="C136" s="516" t="s">
        <v>405</v>
      </c>
      <c r="D136" s="550">
        <v>450.70233</v>
      </c>
      <c r="E136" s="551">
        <v>-819.20183</v>
      </c>
      <c r="F136" s="504"/>
    </row>
    <row r="137" spans="1:6" ht="12.75" customHeight="1">
      <c r="A137" s="514" t="s">
        <v>406</v>
      </c>
      <c r="B137" s="515" t="s">
        <v>407</v>
      </c>
      <c r="C137" s="516" t="s">
        <v>408</v>
      </c>
      <c r="D137" s="550"/>
      <c r="E137" s="551"/>
      <c r="F137" s="504"/>
    </row>
    <row r="138" spans="1:6" ht="12.75" customHeight="1">
      <c r="A138" s="521" t="s">
        <v>409</v>
      </c>
      <c r="B138" s="515" t="s">
        <v>410</v>
      </c>
      <c r="C138" s="516" t="s">
        <v>411</v>
      </c>
      <c r="D138" s="519">
        <f>SUM(D139:D141)</f>
        <v>7593.52984</v>
      </c>
      <c r="E138" s="520">
        <f>SUM(E139:E141)</f>
        <v>7138.24153</v>
      </c>
      <c r="F138" s="504"/>
    </row>
    <row r="139" spans="1:6" ht="12.75" customHeight="1">
      <c r="A139" s="514" t="s">
        <v>412</v>
      </c>
      <c r="B139" s="515" t="s">
        <v>413</v>
      </c>
      <c r="C139" s="516" t="s">
        <v>414</v>
      </c>
      <c r="D139" s="550"/>
      <c r="E139" s="551"/>
      <c r="F139" s="504"/>
    </row>
    <row r="140" spans="1:6" ht="12.75" customHeight="1">
      <c r="A140" s="514" t="s">
        <v>415</v>
      </c>
      <c r="B140" s="515" t="s">
        <v>416</v>
      </c>
      <c r="C140" s="516" t="s">
        <v>417</v>
      </c>
      <c r="D140" s="550">
        <v>7593.52984</v>
      </c>
      <c r="E140" s="551">
        <v>7138.24153</v>
      </c>
      <c r="F140" s="504"/>
    </row>
    <row r="141" spans="1:6" ht="12.75" customHeight="1">
      <c r="A141" s="514" t="s">
        <v>418</v>
      </c>
      <c r="B141" s="515" t="s">
        <v>419</v>
      </c>
      <c r="C141" s="516" t="s">
        <v>420</v>
      </c>
      <c r="D141" s="550"/>
      <c r="E141" s="551"/>
      <c r="F141" s="504"/>
    </row>
    <row r="142" spans="1:6" ht="12.75" customHeight="1" thickBot="1">
      <c r="A142" s="522" t="s">
        <v>421</v>
      </c>
      <c r="B142" s="540" t="s">
        <v>422</v>
      </c>
      <c r="C142" s="524" t="s">
        <v>423</v>
      </c>
      <c r="D142" s="541">
        <f>D93+D103</f>
        <v>206193.28152000002</v>
      </c>
      <c r="E142" s="532">
        <f>E93+E103</f>
        <v>208247.34325</v>
      </c>
      <c r="F142" s="504"/>
    </row>
    <row r="143" spans="1:6" ht="12.75" customHeight="1">
      <c r="A143" s="542"/>
      <c r="B143" s="543"/>
      <c r="C143" s="543"/>
      <c r="D143" s="544"/>
      <c r="E143" s="544"/>
      <c r="F143" s="504"/>
    </row>
    <row r="144" spans="1:6" ht="12.75" customHeight="1">
      <c r="A144" s="542" t="s">
        <v>690</v>
      </c>
      <c r="B144" s="543"/>
      <c r="C144" s="543"/>
      <c r="D144" s="544"/>
      <c r="E144" s="544"/>
      <c r="F144" s="504"/>
    </row>
    <row r="145" spans="1:6" ht="12.75" customHeight="1">
      <c r="A145" s="545" t="s">
        <v>711</v>
      </c>
      <c r="B145" s="546"/>
      <c r="C145" s="546"/>
      <c r="D145" s="544"/>
      <c r="E145" s="544"/>
      <c r="F145" s="504"/>
    </row>
    <row r="146" spans="1:6" ht="12.75">
      <c r="A146" s="547" t="s">
        <v>1088</v>
      </c>
      <c r="B146" s="548"/>
      <c r="C146" s="548"/>
      <c r="D146" s="544"/>
      <c r="E146" s="544"/>
      <c r="F146" s="504"/>
    </row>
    <row r="147" spans="1:6" ht="12.75" customHeight="1">
      <c r="A147" s="549" t="s">
        <v>712</v>
      </c>
      <c r="B147" s="548"/>
      <c r="C147" s="548"/>
      <c r="D147" s="544"/>
      <c r="E147" s="544"/>
      <c r="F147" s="504"/>
    </row>
    <row r="148" ht="12.75" customHeight="1">
      <c r="A148" s="91"/>
    </row>
  </sheetData>
  <sheetProtection sheet="1"/>
  <mergeCells count="6">
    <mergeCell ref="B92:C92"/>
    <mergeCell ref="B6:C6"/>
    <mergeCell ref="A1:E1"/>
    <mergeCell ref="A2:E2"/>
    <mergeCell ref="A4:E4"/>
    <mergeCell ref="A3:E3"/>
  </mergeCells>
  <printOptions/>
  <pageMargins left="0.5905511811023623" right="0" top="0.3937007874015748" bottom="0.1968503937007874" header="0" footer="0"/>
  <pageSetup horizontalDpi="600" verticalDpi="600" orientation="portrait" paperSize="9" scale="78" r:id="rId1"/>
  <rowBreaks count="1" manualBreakCount="1">
    <brk id="77" max="4" man="1"/>
  </rowBreaks>
  <ignoredErrors>
    <ignoredError sqref="B9:B46 B49:C91 C7:C48 B102:C142 B93:C100" numberStoredAsText="1"/>
  </ignoredErrors>
</worksheet>
</file>

<file path=xl/worksheets/sheet10.xml><?xml version="1.0" encoding="utf-8"?>
<worksheet xmlns="http://schemas.openxmlformats.org/spreadsheetml/2006/main" xmlns:r="http://schemas.openxmlformats.org/officeDocument/2006/relationships">
  <sheetPr>
    <tabColor rgb="FFF07F52"/>
    <pageSetUpPr fitToPage="1"/>
  </sheetPr>
  <dimension ref="A1:S61"/>
  <sheetViews>
    <sheetView zoomScale="89" zoomScaleNormal="89" zoomScalePageLayoutView="0" workbookViewId="0" topLeftCell="A1">
      <pane ySplit="5" topLeftCell="A6" activePane="bottomLeft" state="frozen"/>
      <selection pane="topLeft" activeCell="F6" sqref="F6"/>
      <selection pane="bottomLeft" activeCell="I28" sqref="I28"/>
    </sheetView>
  </sheetViews>
  <sheetFormatPr defaultColWidth="8.8515625" defaultRowHeight="15"/>
  <cols>
    <col min="1" max="1" width="6.7109375" style="0" customWidth="1"/>
    <col min="2" max="4" width="8.8515625" style="0" customWidth="1"/>
    <col min="5" max="5" width="40.421875" style="0" customWidth="1"/>
    <col min="6" max="6" width="7.8515625" style="0" customWidth="1"/>
    <col min="7" max="7" width="14.7109375" style="0" customWidth="1"/>
    <col min="8" max="8" width="14.00390625" style="0" customWidth="1"/>
    <col min="9" max="9" width="15.28125" style="0" customWidth="1"/>
    <col min="10" max="10" width="14.28125" style="0" customWidth="1"/>
    <col min="11" max="11" width="15.7109375" style="0" customWidth="1"/>
    <col min="12" max="12" width="16.8515625" style="0" customWidth="1"/>
    <col min="13" max="13" width="8.8515625" style="0" customWidth="1"/>
    <col min="14" max="14" width="11.00390625" style="0" customWidth="1"/>
    <col min="15" max="15" width="12.00390625" style="0" customWidth="1"/>
    <col min="16" max="16" width="10.421875" style="0" customWidth="1"/>
    <col min="17" max="17" width="0.42578125" style="0" customWidth="1"/>
    <col min="18" max="18" width="11.7109375" style="0" customWidth="1"/>
    <col min="19" max="19" width="14.140625" style="0" customWidth="1"/>
  </cols>
  <sheetData>
    <row r="1" spans="1:6" ht="15.75">
      <c r="A1" s="669" t="s">
        <v>929</v>
      </c>
      <c r="C1" s="252"/>
      <c r="D1" s="252"/>
      <c r="E1" s="252"/>
      <c r="F1" s="252"/>
    </row>
    <row r="2" spans="2:19" ht="16.5" thickBot="1">
      <c r="B2" s="252"/>
      <c r="C2" s="252"/>
      <c r="D2" s="252"/>
      <c r="S2" s="262" t="s">
        <v>559</v>
      </c>
    </row>
    <row r="3" spans="1:19" ht="21.75" customHeight="1">
      <c r="A3" s="1194" t="s">
        <v>531</v>
      </c>
      <c r="B3" s="1197" t="s">
        <v>1</v>
      </c>
      <c r="C3" s="1197"/>
      <c r="D3" s="1197"/>
      <c r="E3" s="1197"/>
      <c r="F3" s="1271" t="s">
        <v>2</v>
      </c>
      <c r="G3" s="1273" t="s">
        <v>777</v>
      </c>
      <c r="H3" s="1223"/>
      <c r="I3" s="1204" t="s">
        <v>778</v>
      </c>
      <c r="J3" s="1204"/>
      <c r="K3" s="1204" t="s">
        <v>779</v>
      </c>
      <c r="L3" s="1204"/>
      <c r="M3" s="1269" t="s">
        <v>3</v>
      </c>
      <c r="N3" s="1210" t="s">
        <v>969</v>
      </c>
      <c r="O3" s="1265" t="s">
        <v>970</v>
      </c>
      <c r="P3" s="1186" t="s">
        <v>971</v>
      </c>
      <c r="Q3" s="1007"/>
      <c r="R3" s="1208" t="s">
        <v>972</v>
      </c>
      <c r="S3" s="1267" t="s">
        <v>780</v>
      </c>
    </row>
    <row r="4" spans="1:19" ht="15">
      <c r="A4" s="1195"/>
      <c r="B4" s="1199"/>
      <c r="C4" s="1199"/>
      <c r="D4" s="1199"/>
      <c r="E4" s="1199"/>
      <c r="F4" s="1272"/>
      <c r="G4" s="249" t="s">
        <v>854</v>
      </c>
      <c r="H4" s="240" t="s">
        <v>855</v>
      </c>
      <c r="I4" s="240" t="s">
        <v>692</v>
      </c>
      <c r="J4" s="240" t="s">
        <v>697</v>
      </c>
      <c r="K4" s="240" t="s">
        <v>692</v>
      </c>
      <c r="L4" s="240" t="s">
        <v>697</v>
      </c>
      <c r="M4" s="1270"/>
      <c r="N4" s="1211"/>
      <c r="O4" s="1266"/>
      <c r="P4" s="1187"/>
      <c r="Q4" s="674"/>
      <c r="R4" s="1209"/>
      <c r="S4" s="1268"/>
    </row>
    <row r="5" spans="1:19" ht="15.75" thickBot="1">
      <c r="A5" s="1195"/>
      <c r="B5" s="1199"/>
      <c r="C5" s="1199"/>
      <c r="D5" s="1199"/>
      <c r="E5" s="1199"/>
      <c r="F5" s="1272"/>
      <c r="G5" s="784" t="s">
        <v>611</v>
      </c>
      <c r="H5" s="785" t="s">
        <v>612</v>
      </c>
      <c r="I5" s="785" t="s">
        <v>613</v>
      </c>
      <c r="J5" s="785" t="s">
        <v>614</v>
      </c>
      <c r="K5" s="785" t="s">
        <v>694</v>
      </c>
      <c r="L5" s="785" t="s">
        <v>695</v>
      </c>
      <c r="M5" s="786" t="s">
        <v>839</v>
      </c>
      <c r="N5" s="787" t="s">
        <v>853</v>
      </c>
      <c r="O5" s="788" t="s">
        <v>781</v>
      </c>
      <c r="P5" s="789" t="s">
        <v>618</v>
      </c>
      <c r="Q5" s="674"/>
      <c r="R5" s="1003" t="s">
        <v>619</v>
      </c>
      <c r="S5" s="1004" t="s">
        <v>1036</v>
      </c>
    </row>
    <row r="6" spans="1:19" ht="15">
      <c r="A6" s="1023">
        <v>1</v>
      </c>
      <c r="B6" s="1262" t="s">
        <v>696</v>
      </c>
      <c r="C6" s="1262"/>
      <c r="D6" s="1262"/>
      <c r="E6" s="1262"/>
      <c r="F6" s="1024"/>
      <c r="G6" s="1025">
        <f aca="true" t="shared" si="0" ref="G6:L6">G7+G15</f>
        <v>282.924</v>
      </c>
      <c r="H6" s="1025">
        <f t="shared" si="0"/>
        <v>282.924</v>
      </c>
      <c r="I6" s="1025">
        <f t="shared" si="0"/>
        <v>4109.1754</v>
      </c>
      <c r="J6" s="1025">
        <f t="shared" si="0"/>
        <v>0</v>
      </c>
      <c r="K6" s="1025">
        <f t="shared" si="0"/>
        <v>4392.0994</v>
      </c>
      <c r="L6" s="1025">
        <f t="shared" si="0"/>
        <v>282.924</v>
      </c>
      <c r="M6" s="1026"/>
      <c r="N6" s="1025">
        <f>N7+N15</f>
        <v>0</v>
      </c>
      <c r="O6" s="1025">
        <f>O7+O15</f>
        <v>4109.1754</v>
      </c>
      <c r="P6" s="1025">
        <f>P7+P15</f>
        <v>0</v>
      </c>
      <c r="Q6" s="1027"/>
      <c r="R6" s="1025">
        <f>R7+R15</f>
        <v>0</v>
      </c>
      <c r="S6" s="1028">
        <f>S7+S15</f>
        <v>282.924</v>
      </c>
    </row>
    <row r="7" spans="1:19" ht="15">
      <c r="A7" s="939">
        <v>2</v>
      </c>
      <c r="B7" s="1263" t="s">
        <v>1029</v>
      </c>
      <c r="C7" s="1263"/>
      <c r="D7" s="1263"/>
      <c r="E7" s="1263"/>
      <c r="F7" s="1032"/>
      <c r="G7" s="907">
        <f aca="true" t="shared" si="1" ref="G7:L7">G8+G11</f>
        <v>0</v>
      </c>
      <c r="H7" s="907">
        <f t="shared" si="1"/>
        <v>0</v>
      </c>
      <c r="I7" s="907">
        <f t="shared" si="1"/>
        <v>0</v>
      </c>
      <c r="J7" s="907">
        <f t="shared" si="1"/>
        <v>0</v>
      </c>
      <c r="K7" s="907">
        <f t="shared" si="1"/>
        <v>0</v>
      </c>
      <c r="L7" s="907">
        <f t="shared" si="1"/>
        <v>0</v>
      </c>
      <c r="M7" s="940"/>
      <c r="N7" s="907">
        <f>N8+N11</f>
        <v>0</v>
      </c>
      <c r="O7" s="907">
        <f>O8+O11</f>
        <v>0</v>
      </c>
      <c r="P7" s="907">
        <f>P8+P11</f>
        <v>0</v>
      </c>
      <c r="Q7" s="1033"/>
      <c r="R7" s="907">
        <f>R8+R11</f>
        <v>0</v>
      </c>
      <c r="S7" s="908">
        <f>S8+S11</f>
        <v>0</v>
      </c>
    </row>
    <row r="8" spans="1:19" ht="15">
      <c r="A8" s="253">
        <v>3</v>
      </c>
      <c r="B8" s="670"/>
      <c r="C8" s="1274" t="s">
        <v>85</v>
      </c>
      <c r="D8" s="1275"/>
      <c r="E8" s="1276"/>
      <c r="F8" s="1035"/>
      <c r="G8" s="907">
        <f aca="true" t="shared" si="2" ref="G8:L8">G9+G10</f>
        <v>0</v>
      </c>
      <c r="H8" s="907">
        <f t="shared" si="2"/>
        <v>0</v>
      </c>
      <c r="I8" s="907">
        <f t="shared" si="2"/>
        <v>0</v>
      </c>
      <c r="J8" s="907">
        <f t="shared" si="2"/>
        <v>0</v>
      </c>
      <c r="K8" s="907">
        <f t="shared" si="2"/>
        <v>0</v>
      </c>
      <c r="L8" s="907">
        <f t="shared" si="2"/>
        <v>0</v>
      </c>
      <c r="M8" s="621"/>
      <c r="N8" s="907">
        <f>N9+N10</f>
        <v>0</v>
      </c>
      <c r="O8" s="907">
        <f>O9+O10</f>
        <v>0</v>
      </c>
      <c r="P8" s="907">
        <f>P9+P10</f>
        <v>0</v>
      </c>
      <c r="Q8" s="1036"/>
      <c r="R8" s="907">
        <f>R9+R10</f>
        <v>0</v>
      </c>
      <c r="S8" s="908">
        <f>S9+S10</f>
        <v>0</v>
      </c>
    </row>
    <row r="9" spans="1:19" ht="15">
      <c r="A9" s="253">
        <v>4</v>
      </c>
      <c r="B9" s="671"/>
      <c r="C9" s="672"/>
      <c r="D9" s="673" t="s">
        <v>86</v>
      </c>
      <c r="E9" s="673"/>
      <c r="F9" s="779"/>
      <c r="G9" s="790"/>
      <c r="H9" s="790"/>
      <c r="I9" s="790"/>
      <c r="J9" s="790"/>
      <c r="K9" s="624">
        <f>G9+I9</f>
        <v>0</v>
      </c>
      <c r="L9" s="624">
        <f>H9+J9</f>
        <v>0</v>
      </c>
      <c r="M9" s="577"/>
      <c r="N9" s="790"/>
      <c r="O9" s="624">
        <f>K9-L9</f>
        <v>0</v>
      </c>
      <c r="P9" s="790"/>
      <c r="Q9" s="1005"/>
      <c r="R9" s="790"/>
      <c r="S9" s="625">
        <f>L9+R9</f>
        <v>0</v>
      </c>
    </row>
    <row r="10" spans="1:19" ht="15">
      <c r="A10" s="253">
        <v>5</v>
      </c>
      <c r="B10" s="674"/>
      <c r="C10" s="675"/>
      <c r="D10" s="676" t="s">
        <v>87</v>
      </c>
      <c r="E10" s="676"/>
      <c r="F10" s="780"/>
      <c r="G10" s="790"/>
      <c r="H10" s="790"/>
      <c r="I10" s="790"/>
      <c r="J10" s="790"/>
      <c r="K10" s="624">
        <f>G10+I10</f>
        <v>0</v>
      </c>
      <c r="L10" s="624">
        <f>H10+J10</f>
        <v>0</v>
      </c>
      <c r="M10" s="577"/>
      <c r="N10" s="790"/>
      <c r="O10" s="624">
        <f>K10-L10</f>
        <v>0</v>
      </c>
      <c r="P10" s="790"/>
      <c r="Q10" s="1005"/>
      <c r="R10" s="790"/>
      <c r="S10" s="625">
        <f>L10+R10</f>
        <v>0</v>
      </c>
    </row>
    <row r="11" spans="1:19" ht="15">
      <c r="A11" s="253">
        <v>6</v>
      </c>
      <c r="B11" s="671"/>
      <c r="C11" s="1248" t="s">
        <v>783</v>
      </c>
      <c r="D11" s="1249"/>
      <c r="E11" s="1250"/>
      <c r="F11" s="1037"/>
      <c r="G11" s="907">
        <f aca="true" t="shared" si="3" ref="G11:L11">G12+G13+G14</f>
        <v>0</v>
      </c>
      <c r="H11" s="907">
        <f t="shared" si="3"/>
        <v>0</v>
      </c>
      <c r="I11" s="907">
        <f t="shared" si="3"/>
        <v>0</v>
      </c>
      <c r="J11" s="907">
        <f t="shared" si="3"/>
        <v>0</v>
      </c>
      <c r="K11" s="907">
        <f t="shared" si="3"/>
        <v>0</v>
      </c>
      <c r="L11" s="907">
        <f t="shared" si="3"/>
        <v>0</v>
      </c>
      <c r="M11" s="940"/>
      <c r="N11" s="907">
        <f>N12+N13+N14</f>
        <v>0</v>
      </c>
      <c r="O11" s="907">
        <f>O12+O13+O14</f>
        <v>0</v>
      </c>
      <c r="P11" s="907">
        <f>P12+P13+P14</f>
        <v>0</v>
      </c>
      <c r="Q11" s="1036"/>
      <c r="R11" s="907">
        <f>R12+R13+R14</f>
        <v>0</v>
      </c>
      <c r="S11" s="908">
        <f>S12+S13+S14</f>
        <v>0</v>
      </c>
    </row>
    <row r="12" spans="1:19" ht="15">
      <c r="A12" s="253">
        <v>7</v>
      </c>
      <c r="B12" s="677"/>
      <c r="C12" s="677"/>
      <c r="D12" s="1261" t="s">
        <v>784</v>
      </c>
      <c r="E12" s="1261"/>
      <c r="F12" s="781"/>
      <c r="G12" s="790"/>
      <c r="H12" s="790"/>
      <c r="I12" s="790"/>
      <c r="J12" s="790"/>
      <c r="K12" s="624">
        <f aca="true" t="shared" si="4" ref="K12:L14">G12+I12</f>
        <v>0</v>
      </c>
      <c r="L12" s="624">
        <f t="shared" si="4"/>
        <v>0</v>
      </c>
      <c r="M12" s="577"/>
      <c r="N12" s="790"/>
      <c r="O12" s="624">
        <f>K12-L12</f>
        <v>0</v>
      </c>
      <c r="P12" s="790"/>
      <c r="Q12" s="1005"/>
      <c r="R12" s="790"/>
      <c r="S12" s="625">
        <f>L12+R12</f>
        <v>0</v>
      </c>
    </row>
    <row r="13" spans="1:19" ht="15">
      <c r="A13" s="253">
        <v>8</v>
      </c>
      <c r="B13" s="677"/>
      <c r="C13" s="677"/>
      <c r="D13" s="1261" t="s">
        <v>785</v>
      </c>
      <c r="E13" s="1261"/>
      <c r="F13" s="781"/>
      <c r="G13" s="790"/>
      <c r="H13" s="790"/>
      <c r="I13" s="790"/>
      <c r="J13" s="790"/>
      <c r="K13" s="624">
        <f t="shared" si="4"/>
        <v>0</v>
      </c>
      <c r="L13" s="624">
        <f t="shared" si="4"/>
        <v>0</v>
      </c>
      <c r="M13" s="577"/>
      <c r="N13" s="790"/>
      <c r="O13" s="624">
        <f>K13-L13</f>
        <v>0</v>
      </c>
      <c r="P13" s="790"/>
      <c r="Q13" s="1005"/>
      <c r="R13" s="790"/>
      <c r="S13" s="625">
        <f>L13+R13</f>
        <v>0</v>
      </c>
    </row>
    <row r="14" spans="1:19" ht="15">
      <c r="A14" s="253">
        <v>9</v>
      </c>
      <c r="B14" s="679"/>
      <c r="C14" s="679"/>
      <c r="D14" s="1264" t="s">
        <v>786</v>
      </c>
      <c r="E14" s="1264"/>
      <c r="F14" s="782"/>
      <c r="G14" s="790"/>
      <c r="H14" s="790"/>
      <c r="I14" s="790"/>
      <c r="J14" s="790"/>
      <c r="K14" s="624">
        <f t="shared" si="4"/>
        <v>0</v>
      </c>
      <c r="L14" s="624">
        <f t="shared" si="4"/>
        <v>0</v>
      </c>
      <c r="M14" s="577"/>
      <c r="N14" s="790"/>
      <c r="O14" s="624">
        <f>K14-L14</f>
        <v>0</v>
      </c>
      <c r="P14" s="790"/>
      <c r="Q14" s="1005"/>
      <c r="R14" s="790"/>
      <c r="S14" s="625">
        <f>L14+R14</f>
        <v>0</v>
      </c>
    </row>
    <row r="15" spans="1:19" ht="15">
      <c r="A15" s="253">
        <v>10</v>
      </c>
      <c r="B15" s="1182" t="s">
        <v>1030</v>
      </c>
      <c r="C15" s="1182"/>
      <c r="D15" s="1182"/>
      <c r="E15" s="1182"/>
      <c r="F15" s="1032" t="s">
        <v>917</v>
      </c>
      <c r="G15" s="907">
        <f aca="true" t="shared" si="5" ref="G15:L15">G16+G18+G20+G23</f>
        <v>282.924</v>
      </c>
      <c r="H15" s="907">
        <f t="shared" si="5"/>
        <v>282.924</v>
      </c>
      <c r="I15" s="907">
        <f t="shared" si="5"/>
        <v>4109.1754</v>
      </c>
      <c r="J15" s="907">
        <f t="shared" si="5"/>
        <v>0</v>
      </c>
      <c r="K15" s="907">
        <f t="shared" si="5"/>
        <v>4392.0994</v>
      </c>
      <c r="L15" s="907">
        <f t="shared" si="5"/>
        <v>282.924</v>
      </c>
      <c r="M15" s="940"/>
      <c r="N15" s="907">
        <f>N16+N18+N20+N23</f>
        <v>0</v>
      </c>
      <c r="O15" s="907">
        <f>O16+O18+O20+O23</f>
        <v>4109.1754</v>
      </c>
      <c r="P15" s="907">
        <f>P16+P18+P20+P23</f>
        <v>0</v>
      </c>
      <c r="Q15" s="1033"/>
      <c r="R15" s="907">
        <f>R16+R18+R20+R23</f>
        <v>0</v>
      </c>
      <c r="S15" s="908">
        <f>S16+S18+S20+S23</f>
        <v>282.924</v>
      </c>
    </row>
    <row r="16" spans="1:19" ht="15">
      <c r="A16" s="253">
        <v>11</v>
      </c>
      <c r="B16" s="677"/>
      <c r="C16" s="1251" t="s">
        <v>787</v>
      </c>
      <c r="D16" s="1251"/>
      <c r="E16" s="1251"/>
      <c r="F16" s="1038" t="s">
        <v>917</v>
      </c>
      <c r="G16" s="907">
        <f aca="true" t="shared" si="6" ref="G16:L16">G17</f>
        <v>0</v>
      </c>
      <c r="H16" s="907">
        <f t="shared" si="6"/>
        <v>0</v>
      </c>
      <c r="I16" s="907">
        <f t="shared" si="6"/>
        <v>0</v>
      </c>
      <c r="J16" s="907">
        <f t="shared" si="6"/>
        <v>0</v>
      </c>
      <c r="K16" s="907">
        <f t="shared" si="6"/>
        <v>0</v>
      </c>
      <c r="L16" s="907">
        <f t="shared" si="6"/>
        <v>0</v>
      </c>
      <c r="M16" s="940"/>
      <c r="N16" s="907">
        <f>N17</f>
        <v>0</v>
      </c>
      <c r="O16" s="907">
        <f>O17</f>
        <v>0</v>
      </c>
      <c r="P16" s="907">
        <f>P17</f>
        <v>0</v>
      </c>
      <c r="Q16" s="1036"/>
      <c r="R16" s="907">
        <f>R17</f>
        <v>0</v>
      </c>
      <c r="S16" s="908">
        <f>S17</f>
        <v>0</v>
      </c>
    </row>
    <row r="17" spans="1:19" ht="15">
      <c r="A17" s="253">
        <v>12</v>
      </c>
      <c r="B17" s="677"/>
      <c r="C17" s="678"/>
      <c r="D17" s="678" t="s">
        <v>788</v>
      </c>
      <c r="E17" s="678"/>
      <c r="F17" s="941" t="s">
        <v>917</v>
      </c>
      <c r="G17" s="790"/>
      <c r="H17" s="790"/>
      <c r="I17" s="790"/>
      <c r="J17" s="790"/>
      <c r="K17" s="624">
        <f>G17+I17</f>
        <v>0</v>
      </c>
      <c r="L17" s="624">
        <f>H17+J17</f>
        <v>0</v>
      </c>
      <c r="M17" s="577"/>
      <c r="N17" s="790"/>
      <c r="O17" s="624">
        <f>K17-L17</f>
        <v>0</v>
      </c>
      <c r="P17" s="790"/>
      <c r="Q17" s="1005"/>
      <c r="R17" s="790"/>
      <c r="S17" s="625">
        <f>L17+R17</f>
        <v>0</v>
      </c>
    </row>
    <row r="18" spans="1:19" ht="15">
      <c r="A18" s="253">
        <v>13</v>
      </c>
      <c r="B18" s="677"/>
      <c r="C18" s="1251" t="s">
        <v>789</v>
      </c>
      <c r="D18" s="1251"/>
      <c r="E18" s="1251"/>
      <c r="F18" s="1038" t="s">
        <v>917</v>
      </c>
      <c r="G18" s="907">
        <f aca="true" t="shared" si="7" ref="G18:L18">G19</f>
        <v>0</v>
      </c>
      <c r="H18" s="907">
        <f t="shared" si="7"/>
        <v>0</v>
      </c>
      <c r="I18" s="907">
        <f t="shared" si="7"/>
        <v>0</v>
      </c>
      <c r="J18" s="907">
        <f t="shared" si="7"/>
        <v>0</v>
      </c>
      <c r="K18" s="907">
        <f t="shared" si="7"/>
        <v>0</v>
      </c>
      <c r="L18" s="907">
        <f t="shared" si="7"/>
        <v>0</v>
      </c>
      <c r="M18" s="940"/>
      <c r="N18" s="907">
        <f>N19</f>
        <v>0</v>
      </c>
      <c r="O18" s="907">
        <f>O19</f>
        <v>0</v>
      </c>
      <c r="P18" s="907">
        <f>P19</f>
        <v>0</v>
      </c>
      <c r="Q18" s="1036"/>
      <c r="R18" s="907">
        <f>R19</f>
        <v>0</v>
      </c>
      <c r="S18" s="908">
        <f>S19</f>
        <v>0</v>
      </c>
    </row>
    <row r="19" spans="1:19" ht="15">
      <c r="A19" s="253">
        <v>14</v>
      </c>
      <c r="B19" s="680"/>
      <c r="C19" s="674"/>
      <c r="D19" s="681" t="s">
        <v>790</v>
      </c>
      <c r="E19" s="678"/>
      <c r="F19" s="941" t="s">
        <v>917</v>
      </c>
      <c r="G19" s="790"/>
      <c r="H19" s="790"/>
      <c r="I19" s="790"/>
      <c r="J19" s="790"/>
      <c r="K19" s="624">
        <f>G19+I19</f>
        <v>0</v>
      </c>
      <c r="L19" s="624">
        <f>H19+J19</f>
        <v>0</v>
      </c>
      <c r="M19" s="577"/>
      <c r="N19" s="790"/>
      <c r="O19" s="624">
        <f>K19-L19</f>
        <v>0</v>
      </c>
      <c r="P19" s="790"/>
      <c r="Q19" s="1005"/>
      <c r="R19" s="790"/>
      <c r="S19" s="625">
        <f>L19+R19</f>
        <v>0</v>
      </c>
    </row>
    <row r="20" spans="1:19" ht="15">
      <c r="A20" s="253">
        <v>15</v>
      </c>
      <c r="B20" s="680"/>
      <c r="C20" s="1039" t="s">
        <v>791</v>
      </c>
      <c r="D20" s="1040"/>
      <c r="E20" s="1039"/>
      <c r="F20" s="1038" t="s">
        <v>917</v>
      </c>
      <c r="G20" s="907">
        <f aca="true" t="shared" si="8" ref="G20:L20">G21+G22</f>
        <v>0</v>
      </c>
      <c r="H20" s="907">
        <f t="shared" si="8"/>
        <v>0</v>
      </c>
      <c r="I20" s="907">
        <f t="shared" si="8"/>
        <v>0</v>
      </c>
      <c r="J20" s="907">
        <f t="shared" si="8"/>
        <v>0</v>
      </c>
      <c r="K20" s="907">
        <f t="shared" si="8"/>
        <v>0</v>
      </c>
      <c r="L20" s="907">
        <f t="shared" si="8"/>
        <v>0</v>
      </c>
      <c r="M20" s="940"/>
      <c r="N20" s="907">
        <f>N21+N22</f>
        <v>0</v>
      </c>
      <c r="O20" s="907">
        <f>O21+O22</f>
        <v>0</v>
      </c>
      <c r="P20" s="907">
        <f>P21+P22</f>
        <v>0</v>
      </c>
      <c r="Q20" s="1036"/>
      <c r="R20" s="907">
        <f>R21+R22</f>
        <v>0</v>
      </c>
      <c r="S20" s="908">
        <f>S21+S22</f>
        <v>0</v>
      </c>
    </row>
    <row r="21" spans="1:19" ht="15">
      <c r="A21" s="253">
        <v>16</v>
      </c>
      <c r="B21" s="680"/>
      <c r="C21" s="674"/>
      <c r="D21" s="681" t="s">
        <v>89</v>
      </c>
      <c r="E21" s="678"/>
      <c r="F21" s="941" t="s">
        <v>917</v>
      </c>
      <c r="G21" s="790"/>
      <c r="H21" s="790"/>
      <c r="I21" s="790"/>
      <c r="J21" s="790"/>
      <c r="K21" s="624">
        <f>G21+I21</f>
        <v>0</v>
      </c>
      <c r="L21" s="624">
        <f>H21+J21</f>
        <v>0</v>
      </c>
      <c r="M21" s="577"/>
      <c r="N21" s="790"/>
      <c r="O21" s="624">
        <f>K21-L21</f>
        <v>0</v>
      </c>
      <c r="P21" s="790"/>
      <c r="Q21" s="1005"/>
      <c r="R21" s="790"/>
      <c r="S21" s="625">
        <f>L21+R21</f>
        <v>0</v>
      </c>
    </row>
    <row r="22" spans="1:19" ht="15">
      <c r="A22" s="253"/>
      <c r="B22" s="680"/>
      <c r="C22" s="677"/>
      <c r="D22" s="681" t="s">
        <v>916</v>
      </c>
      <c r="E22" s="678"/>
      <c r="F22" s="941" t="s">
        <v>917</v>
      </c>
      <c r="G22" s="790"/>
      <c r="H22" s="790"/>
      <c r="I22" s="790"/>
      <c r="J22" s="790"/>
      <c r="K22" s="624">
        <f>G22+I22</f>
        <v>0</v>
      </c>
      <c r="L22" s="624">
        <f>H22+J22</f>
        <v>0</v>
      </c>
      <c r="M22" s="577"/>
      <c r="N22" s="790"/>
      <c r="O22" s="624">
        <f>K22-L22</f>
        <v>0</v>
      </c>
      <c r="P22" s="790"/>
      <c r="Q22" s="1005"/>
      <c r="R22" s="790"/>
      <c r="S22" s="625">
        <f>L22+R22</f>
        <v>0</v>
      </c>
    </row>
    <row r="23" spans="1:19" ht="15">
      <c r="A23" s="253">
        <v>17</v>
      </c>
      <c r="B23" s="680"/>
      <c r="C23" s="1039" t="s">
        <v>792</v>
      </c>
      <c r="D23" s="1040"/>
      <c r="E23" s="1039"/>
      <c r="F23" s="1038" t="s">
        <v>917</v>
      </c>
      <c r="G23" s="907">
        <f aca="true" t="shared" si="9" ref="G23:L23">G24</f>
        <v>282.924</v>
      </c>
      <c r="H23" s="907">
        <f t="shared" si="9"/>
        <v>282.924</v>
      </c>
      <c r="I23" s="907">
        <f t="shared" si="9"/>
        <v>4109.1754</v>
      </c>
      <c r="J23" s="907">
        <f t="shared" si="9"/>
        <v>0</v>
      </c>
      <c r="K23" s="907">
        <f t="shared" si="9"/>
        <v>4392.0994</v>
      </c>
      <c r="L23" s="907">
        <f t="shared" si="9"/>
        <v>282.924</v>
      </c>
      <c r="M23" s="940"/>
      <c r="N23" s="907">
        <f>N24</f>
        <v>0</v>
      </c>
      <c r="O23" s="907">
        <f>O24</f>
        <v>4109.1754</v>
      </c>
      <c r="P23" s="907">
        <f>P24</f>
        <v>0</v>
      </c>
      <c r="Q23" s="1036"/>
      <c r="R23" s="907">
        <f>R24</f>
        <v>0</v>
      </c>
      <c r="S23" s="908">
        <f>S24</f>
        <v>282.924</v>
      </c>
    </row>
    <row r="24" spans="1:19" ht="15.75" thickBot="1">
      <c r="A24" s="1008">
        <v>18</v>
      </c>
      <c r="B24" s="1013"/>
      <c r="C24" s="1014"/>
      <c r="D24" s="1015" t="s">
        <v>795</v>
      </c>
      <c r="E24" s="1016"/>
      <c r="F24" s="1017" t="s">
        <v>917</v>
      </c>
      <c r="G24" s="1018">
        <v>282.924</v>
      </c>
      <c r="H24" s="1018">
        <f>G24</f>
        <v>282.924</v>
      </c>
      <c r="I24" s="1018">
        <v>4109.1754</v>
      </c>
      <c r="J24" s="1018"/>
      <c r="K24" s="1019">
        <f>G24+I24</f>
        <v>4392.0994</v>
      </c>
      <c r="L24" s="1019">
        <f>H24+J24</f>
        <v>282.924</v>
      </c>
      <c r="M24" s="1020"/>
      <c r="N24" s="1018"/>
      <c r="O24" s="1019">
        <f>K24-L24</f>
        <v>4109.1754</v>
      </c>
      <c r="P24" s="1018"/>
      <c r="Q24" s="1021"/>
      <c r="R24" s="1018"/>
      <c r="S24" s="1022">
        <f>L24+R24</f>
        <v>282.924</v>
      </c>
    </row>
    <row r="25" spans="1:19" ht="15">
      <c r="A25" s="1041">
        <v>19</v>
      </c>
      <c r="B25" s="1252" t="s">
        <v>90</v>
      </c>
      <c r="C25" s="1253"/>
      <c r="D25" s="1253"/>
      <c r="E25" s="1254"/>
      <c r="F25" s="1042"/>
      <c r="G25" s="1043">
        <f aca="true" t="shared" si="10" ref="G25:L25">G26+G27+G28+G29</f>
        <v>0</v>
      </c>
      <c r="H25" s="1043">
        <f t="shared" si="10"/>
        <v>0</v>
      </c>
      <c r="I25" s="1043">
        <f t="shared" si="10"/>
        <v>0</v>
      </c>
      <c r="J25" s="1043">
        <f t="shared" si="10"/>
        <v>0</v>
      </c>
      <c r="K25" s="1043">
        <f t="shared" si="10"/>
        <v>0</v>
      </c>
      <c r="L25" s="1043">
        <f t="shared" si="10"/>
        <v>0</v>
      </c>
      <c r="M25" s="1044"/>
      <c r="N25" s="1043">
        <f>N26+N27+N28+N29</f>
        <v>0</v>
      </c>
      <c r="O25" s="1043">
        <f>O26+O27+O28+O29</f>
        <v>0</v>
      </c>
      <c r="P25" s="1043">
        <f>P26+P27+P28+P29</f>
        <v>0</v>
      </c>
      <c r="Q25" s="1045"/>
      <c r="R25" s="1043">
        <f>R26+R27+R28+R29</f>
        <v>0</v>
      </c>
      <c r="S25" s="1046">
        <f>S26+S27+S28+S29</f>
        <v>0</v>
      </c>
    </row>
    <row r="26" spans="1:19" ht="15">
      <c r="A26" s="635">
        <v>20</v>
      </c>
      <c r="B26" s="627" t="s">
        <v>918</v>
      </c>
      <c r="C26" s="627" t="s">
        <v>973</v>
      </c>
      <c r="D26" s="627" t="s">
        <v>974</v>
      </c>
      <c r="E26" s="1047" t="s">
        <v>975</v>
      </c>
      <c r="F26" s="1048"/>
      <c r="G26" s="940"/>
      <c r="H26" s="940"/>
      <c r="I26" s="940"/>
      <c r="J26" s="940"/>
      <c r="K26" s="621">
        <f aca="true" t="shared" si="11" ref="K26:L29">G26+I26</f>
        <v>0</v>
      </c>
      <c r="L26" s="621">
        <f t="shared" si="11"/>
        <v>0</v>
      </c>
      <c r="M26" s="940"/>
      <c r="N26" s="940"/>
      <c r="O26" s="621">
        <f>K26-L26</f>
        <v>0</v>
      </c>
      <c r="P26" s="940"/>
      <c r="Q26" s="1049"/>
      <c r="R26" s="940"/>
      <c r="S26" s="793">
        <f>L26+R26</f>
        <v>0</v>
      </c>
    </row>
    <row r="27" spans="1:19" ht="15">
      <c r="A27" s="635">
        <v>21</v>
      </c>
      <c r="B27" s="942"/>
      <c r="C27" s="682"/>
      <c r="D27" s="682"/>
      <c r="E27" s="683"/>
      <c r="F27" s="783"/>
      <c r="G27" s="577"/>
      <c r="H27" s="577"/>
      <c r="I27" s="577"/>
      <c r="J27" s="577"/>
      <c r="K27" s="624">
        <f t="shared" si="11"/>
        <v>0</v>
      </c>
      <c r="L27" s="624">
        <f t="shared" si="11"/>
        <v>0</v>
      </c>
      <c r="M27" s="577"/>
      <c r="N27" s="577"/>
      <c r="O27" s="624">
        <f>K27-L27</f>
        <v>0</v>
      </c>
      <c r="P27" s="577"/>
      <c r="Q27" s="921"/>
      <c r="R27" s="577"/>
      <c r="S27" s="625">
        <f>L27+R27</f>
        <v>0</v>
      </c>
    </row>
    <row r="28" spans="1:19" ht="15">
      <c r="A28" s="635">
        <v>22</v>
      </c>
      <c r="B28" s="942"/>
      <c r="C28" s="682"/>
      <c r="D28" s="682"/>
      <c r="E28" s="683"/>
      <c r="F28" s="783"/>
      <c r="G28" s="577"/>
      <c r="H28" s="577"/>
      <c r="I28" s="577"/>
      <c r="J28" s="577"/>
      <c r="K28" s="624">
        <f t="shared" si="11"/>
        <v>0</v>
      </c>
      <c r="L28" s="624">
        <f t="shared" si="11"/>
        <v>0</v>
      </c>
      <c r="M28" s="577"/>
      <c r="N28" s="577"/>
      <c r="O28" s="624">
        <f>K28-L28</f>
        <v>0</v>
      </c>
      <c r="P28" s="577"/>
      <c r="Q28" s="921"/>
      <c r="R28" s="577"/>
      <c r="S28" s="625">
        <f>L28+R28</f>
        <v>0</v>
      </c>
    </row>
    <row r="29" spans="1:19" ht="15">
      <c r="A29" s="635">
        <v>23</v>
      </c>
      <c r="B29" s="942"/>
      <c r="C29" s="682"/>
      <c r="D29" s="682"/>
      <c r="E29" s="683"/>
      <c r="F29" s="783"/>
      <c r="G29" s="577"/>
      <c r="H29" s="577"/>
      <c r="I29" s="577"/>
      <c r="J29" s="577"/>
      <c r="K29" s="624">
        <f t="shared" si="11"/>
        <v>0</v>
      </c>
      <c r="L29" s="624">
        <f t="shared" si="11"/>
        <v>0</v>
      </c>
      <c r="M29" s="577"/>
      <c r="N29" s="577"/>
      <c r="O29" s="624">
        <f>K29-L29</f>
        <v>0</v>
      </c>
      <c r="P29" s="577"/>
      <c r="Q29" s="921"/>
      <c r="R29" s="577"/>
      <c r="S29" s="625">
        <f>L29+R29</f>
        <v>0</v>
      </c>
    </row>
    <row r="30" spans="1:19" ht="15">
      <c r="A30" s="1051">
        <v>23</v>
      </c>
      <c r="B30" s="1255" t="s">
        <v>838</v>
      </c>
      <c r="C30" s="1256"/>
      <c r="D30" s="1256"/>
      <c r="E30" s="1257"/>
      <c r="F30" s="1050"/>
      <c r="G30" s="1029">
        <f aca="true" t="shared" si="12" ref="G30:L30">G31+G38+G41</f>
        <v>0</v>
      </c>
      <c r="H30" s="1029">
        <f t="shared" si="12"/>
        <v>320.0612</v>
      </c>
      <c r="I30" s="1029">
        <f t="shared" si="12"/>
        <v>0</v>
      </c>
      <c r="J30" s="1029">
        <f t="shared" si="12"/>
        <v>0</v>
      </c>
      <c r="K30" s="1029">
        <f t="shared" si="12"/>
        <v>0</v>
      </c>
      <c r="L30" s="1029">
        <f t="shared" si="12"/>
        <v>320.0612</v>
      </c>
      <c r="M30" s="1034"/>
      <c r="N30" s="1029">
        <f>N31+N38+N41</f>
        <v>0</v>
      </c>
      <c r="O30" s="1029">
        <f>O31+O38+O41</f>
        <v>-320.0612</v>
      </c>
      <c r="P30" s="1029">
        <f>P31+P38+P41</f>
        <v>0</v>
      </c>
      <c r="Q30" s="1030"/>
      <c r="R30" s="1029">
        <f>R31+R38+R41</f>
        <v>0</v>
      </c>
      <c r="S30" s="1031">
        <f>S31+S38+S41</f>
        <v>320.0612</v>
      </c>
    </row>
    <row r="31" spans="1:19" ht="15">
      <c r="A31" s="635">
        <v>24</v>
      </c>
      <c r="B31" s="1246" t="s">
        <v>4</v>
      </c>
      <c r="C31" s="1182"/>
      <c r="D31" s="1182"/>
      <c r="E31" s="1247"/>
      <c r="F31" s="1048"/>
      <c r="G31" s="907">
        <f aca="true" t="shared" si="13" ref="G31:L31">G32+G34+G36</f>
        <v>0</v>
      </c>
      <c r="H31" s="907">
        <f t="shared" si="13"/>
        <v>320.0612</v>
      </c>
      <c r="I31" s="907">
        <f t="shared" si="13"/>
        <v>0</v>
      </c>
      <c r="J31" s="907">
        <f t="shared" si="13"/>
        <v>0</v>
      </c>
      <c r="K31" s="907">
        <f t="shared" si="13"/>
        <v>0</v>
      </c>
      <c r="L31" s="907">
        <f t="shared" si="13"/>
        <v>320.0612</v>
      </c>
      <c r="M31" s="940"/>
      <c r="N31" s="907">
        <f>N32+N34+N36</f>
        <v>0</v>
      </c>
      <c r="O31" s="907">
        <f>O32+O34+O36</f>
        <v>-320.0612</v>
      </c>
      <c r="P31" s="907">
        <f>P32+P34+P36</f>
        <v>0</v>
      </c>
      <c r="Q31" s="1033"/>
      <c r="R31" s="907">
        <f>R32+R34+R36</f>
        <v>0</v>
      </c>
      <c r="S31" s="908">
        <f>S32+S34+S36</f>
        <v>320.0612</v>
      </c>
    </row>
    <row r="32" spans="1:19" ht="15">
      <c r="A32" s="253">
        <v>25</v>
      </c>
      <c r="B32" s="671"/>
      <c r="C32" s="1248" t="s">
        <v>91</v>
      </c>
      <c r="D32" s="1249"/>
      <c r="E32" s="1250"/>
      <c r="F32" s="1037"/>
      <c r="G32" s="907">
        <f aca="true" t="shared" si="14" ref="G32:L32">G33</f>
        <v>0</v>
      </c>
      <c r="H32" s="907">
        <f t="shared" si="14"/>
        <v>0</v>
      </c>
      <c r="I32" s="907">
        <f t="shared" si="14"/>
        <v>0</v>
      </c>
      <c r="J32" s="907">
        <f t="shared" si="14"/>
        <v>0</v>
      </c>
      <c r="K32" s="907">
        <f t="shared" si="14"/>
        <v>0</v>
      </c>
      <c r="L32" s="907">
        <f t="shared" si="14"/>
        <v>0</v>
      </c>
      <c r="M32" s="940"/>
      <c r="N32" s="907">
        <f>N33</f>
        <v>0</v>
      </c>
      <c r="O32" s="907">
        <f>O33</f>
        <v>0</v>
      </c>
      <c r="P32" s="907">
        <f>P33</f>
        <v>0</v>
      </c>
      <c r="Q32" s="1036"/>
      <c r="R32" s="907">
        <f>R33</f>
        <v>0</v>
      </c>
      <c r="S32" s="908">
        <f>S33</f>
        <v>0</v>
      </c>
    </row>
    <row r="33" spans="1:19" ht="15">
      <c r="A33" s="253">
        <v>26</v>
      </c>
      <c r="B33" s="677"/>
      <c r="C33" s="678"/>
      <c r="D33" s="678" t="s">
        <v>5</v>
      </c>
      <c r="E33" s="678"/>
      <c r="F33" s="781"/>
      <c r="G33" s="790"/>
      <c r="H33" s="790"/>
      <c r="I33" s="790"/>
      <c r="J33" s="790"/>
      <c r="K33" s="624">
        <f>G33+I33</f>
        <v>0</v>
      </c>
      <c r="L33" s="624">
        <f>H33+J33</f>
        <v>0</v>
      </c>
      <c r="M33" s="577"/>
      <c r="N33" s="790"/>
      <c r="O33" s="624">
        <f>K33-L33</f>
        <v>0</v>
      </c>
      <c r="P33" s="790"/>
      <c r="Q33" s="1005"/>
      <c r="R33" s="790"/>
      <c r="S33" s="625">
        <f>L33+R33</f>
        <v>0</v>
      </c>
    </row>
    <row r="34" spans="1:19" ht="15">
      <c r="A34" s="253">
        <v>27</v>
      </c>
      <c r="B34" s="677"/>
      <c r="C34" s="1039" t="s">
        <v>923</v>
      </c>
      <c r="D34" s="1039"/>
      <c r="E34" s="1039"/>
      <c r="F34" s="1052"/>
      <c r="G34" s="907">
        <f aca="true" t="shared" si="15" ref="G34:L34">G35</f>
        <v>0</v>
      </c>
      <c r="H34" s="907">
        <f t="shared" si="15"/>
        <v>320.0612</v>
      </c>
      <c r="I34" s="907">
        <f t="shared" si="15"/>
        <v>0</v>
      </c>
      <c r="J34" s="907">
        <f t="shared" si="15"/>
        <v>0</v>
      </c>
      <c r="K34" s="907">
        <f t="shared" si="15"/>
        <v>0</v>
      </c>
      <c r="L34" s="907">
        <f t="shared" si="15"/>
        <v>320.0612</v>
      </c>
      <c r="M34" s="940"/>
      <c r="N34" s="907">
        <f>N35</f>
        <v>0</v>
      </c>
      <c r="O34" s="907">
        <f>O35</f>
        <v>-320.0612</v>
      </c>
      <c r="P34" s="907">
        <f>P35</f>
        <v>0</v>
      </c>
      <c r="Q34" s="1036"/>
      <c r="R34" s="907">
        <f>R35</f>
        <v>0</v>
      </c>
      <c r="S34" s="908">
        <f>S35</f>
        <v>320.0612</v>
      </c>
    </row>
    <row r="35" spans="1:19" ht="15">
      <c r="A35" s="253">
        <v>28</v>
      </c>
      <c r="B35" s="677"/>
      <c r="C35" s="678"/>
      <c r="D35" s="681" t="s">
        <v>92</v>
      </c>
      <c r="E35" s="678"/>
      <c r="F35" s="781"/>
      <c r="G35" s="790"/>
      <c r="H35" s="790">
        <v>320.0612</v>
      </c>
      <c r="I35" s="790"/>
      <c r="J35" s="790"/>
      <c r="K35" s="624">
        <f>G35+I35</f>
        <v>0</v>
      </c>
      <c r="L35" s="624">
        <f>H35+J35</f>
        <v>320.0612</v>
      </c>
      <c r="M35" s="577"/>
      <c r="N35" s="790"/>
      <c r="O35" s="624">
        <f>K35-L35</f>
        <v>-320.0612</v>
      </c>
      <c r="P35" s="790"/>
      <c r="Q35" s="1005"/>
      <c r="R35" s="790"/>
      <c r="S35" s="625">
        <f>L35+R35</f>
        <v>320.0612</v>
      </c>
    </row>
    <row r="36" spans="1:19" ht="15">
      <c r="A36" s="253">
        <v>29</v>
      </c>
      <c r="B36" s="680"/>
      <c r="C36" s="1039" t="s">
        <v>6</v>
      </c>
      <c r="D36" s="1040"/>
      <c r="E36" s="1039"/>
      <c r="F36" s="1052"/>
      <c r="G36" s="907">
        <f aca="true" t="shared" si="16" ref="G36:L36">G37</f>
        <v>0</v>
      </c>
      <c r="H36" s="907">
        <f t="shared" si="16"/>
        <v>0</v>
      </c>
      <c r="I36" s="907">
        <f t="shared" si="16"/>
        <v>0</v>
      </c>
      <c r="J36" s="907">
        <f t="shared" si="16"/>
        <v>0</v>
      </c>
      <c r="K36" s="907">
        <f t="shared" si="16"/>
        <v>0</v>
      </c>
      <c r="L36" s="907">
        <f t="shared" si="16"/>
        <v>0</v>
      </c>
      <c r="M36" s="940"/>
      <c r="N36" s="907">
        <f>N37</f>
        <v>0</v>
      </c>
      <c r="O36" s="907">
        <f>O37</f>
        <v>0</v>
      </c>
      <c r="P36" s="907">
        <f>P37</f>
        <v>0</v>
      </c>
      <c r="Q36" s="1036"/>
      <c r="R36" s="907">
        <f>R37</f>
        <v>0</v>
      </c>
      <c r="S36" s="908">
        <f>S37</f>
        <v>0</v>
      </c>
    </row>
    <row r="37" spans="1:19" ht="15">
      <c r="A37" s="253">
        <v>30</v>
      </c>
      <c r="B37" s="677"/>
      <c r="C37" s="678"/>
      <c r="D37" s="678" t="s">
        <v>7</v>
      </c>
      <c r="E37" s="678"/>
      <c r="F37" s="781"/>
      <c r="G37" s="790"/>
      <c r="H37" s="790"/>
      <c r="I37" s="790"/>
      <c r="J37" s="790"/>
      <c r="K37" s="624">
        <f>G37+I37</f>
        <v>0</v>
      </c>
      <c r="L37" s="624">
        <f>H37+J37</f>
        <v>0</v>
      </c>
      <c r="M37" s="577"/>
      <c r="N37" s="790"/>
      <c r="O37" s="624">
        <f>K37-L37</f>
        <v>0</v>
      </c>
      <c r="P37" s="790"/>
      <c r="Q37" s="1005"/>
      <c r="R37" s="790"/>
      <c r="S37" s="625">
        <f>L37+R37</f>
        <v>0</v>
      </c>
    </row>
    <row r="38" spans="1:19" ht="15">
      <c r="A38" s="253">
        <v>31</v>
      </c>
      <c r="B38" s="1246" t="s">
        <v>976</v>
      </c>
      <c r="C38" s="1182"/>
      <c r="D38" s="1182"/>
      <c r="E38" s="1247"/>
      <c r="F38" s="1048"/>
      <c r="G38" s="907">
        <f aca="true" t="shared" si="17" ref="G38:L39">G39</f>
        <v>0</v>
      </c>
      <c r="H38" s="907">
        <f t="shared" si="17"/>
        <v>0</v>
      </c>
      <c r="I38" s="907">
        <f t="shared" si="17"/>
        <v>0</v>
      </c>
      <c r="J38" s="907">
        <f t="shared" si="17"/>
        <v>0</v>
      </c>
      <c r="K38" s="907">
        <f t="shared" si="17"/>
        <v>0</v>
      </c>
      <c r="L38" s="907">
        <f t="shared" si="17"/>
        <v>0</v>
      </c>
      <c r="M38" s="940"/>
      <c r="N38" s="907">
        <f aca="true" t="shared" si="18" ref="N38:P39">N39</f>
        <v>0</v>
      </c>
      <c r="O38" s="907">
        <f t="shared" si="18"/>
        <v>0</v>
      </c>
      <c r="P38" s="907">
        <f t="shared" si="18"/>
        <v>0</v>
      </c>
      <c r="Q38" s="1033"/>
      <c r="R38" s="907">
        <f>R39</f>
        <v>0</v>
      </c>
      <c r="S38" s="908">
        <f>S39</f>
        <v>0</v>
      </c>
    </row>
    <row r="39" spans="1:19" ht="15">
      <c r="A39" s="253">
        <f>+A38+1</f>
        <v>32</v>
      </c>
      <c r="B39" s="827"/>
      <c r="C39" s="1039" t="s">
        <v>977</v>
      </c>
      <c r="D39" s="1039"/>
      <c r="E39" s="1053"/>
      <c r="F39" s="1054"/>
      <c r="G39" s="907">
        <f t="shared" si="17"/>
        <v>0</v>
      </c>
      <c r="H39" s="907">
        <f t="shared" si="17"/>
        <v>0</v>
      </c>
      <c r="I39" s="907">
        <f t="shared" si="17"/>
        <v>0</v>
      </c>
      <c r="J39" s="907">
        <f t="shared" si="17"/>
        <v>0</v>
      </c>
      <c r="K39" s="907">
        <f t="shared" si="17"/>
        <v>0</v>
      </c>
      <c r="L39" s="907">
        <f t="shared" si="17"/>
        <v>0</v>
      </c>
      <c r="M39" s="940"/>
      <c r="N39" s="907">
        <f t="shared" si="18"/>
        <v>0</v>
      </c>
      <c r="O39" s="907">
        <f t="shared" si="18"/>
        <v>0</v>
      </c>
      <c r="P39" s="907">
        <f t="shared" si="18"/>
        <v>0</v>
      </c>
      <c r="Q39" s="1036"/>
      <c r="R39" s="907">
        <f>R40</f>
        <v>0</v>
      </c>
      <c r="S39" s="908">
        <f>S40</f>
        <v>0</v>
      </c>
    </row>
    <row r="40" spans="1:19" s="948" customFormat="1" ht="21.75" customHeight="1">
      <c r="A40" s="253">
        <f>+A39+1</f>
        <v>33</v>
      </c>
      <c r="B40" s="943"/>
      <c r="C40" s="944"/>
      <c r="D40" s="1258" t="s">
        <v>978</v>
      </c>
      <c r="E40" s="1259"/>
      <c r="F40" s="945"/>
      <c r="G40" s="946"/>
      <c r="H40" s="946"/>
      <c r="I40" s="946"/>
      <c r="J40" s="946"/>
      <c r="K40" s="624">
        <f>G40+I40</f>
        <v>0</v>
      </c>
      <c r="L40" s="624">
        <f>H40+J40</f>
        <v>0</v>
      </c>
      <c r="M40" s="947"/>
      <c r="N40" s="946"/>
      <c r="O40" s="624">
        <f>K40-L40</f>
        <v>0</v>
      </c>
      <c r="P40" s="946"/>
      <c r="Q40" s="1006"/>
      <c r="R40" s="946"/>
      <c r="S40" s="625">
        <f>L40+R40</f>
        <v>0</v>
      </c>
    </row>
    <row r="41" spans="1:19" ht="15">
      <c r="A41" s="253">
        <f>+A40+1</f>
        <v>34</v>
      </c>
      <c r="B41" s="1246" t="s">
        <v>1029</v>
      </c>
      <c r="C41" s="1182"/>
      <c r="D41" s="1182"/>
      <c r="E41" s="1247"/>
      <c r="F41" s="1048"/>
      <c r="G41" s="907">
        <f aca="true" t="shared" si="19" ref="G41:L41">G42+G44+G46</f>
        <v>0</v>
      </c>
      <c r="H41" s="907">
        <f t="shared" si="19"/>
        <v>0</v>
      </c>
      <c r="I41" s="907">
        <f t="shared" si="19"/>
        <v>0</v>
      </c>
      <c r="J41" s="907">
        <f t="shared" si="19"/>
        <v>0</v>
      </c>
      <c r="K41" s="907">
        <f t="shared" si="19"/>
        <v>0</v>
      </c>
      <c r="L41" s="907">
        <f t="shared" si="19"/>
        <v>0</v>
      </c>
      <c r="M41" s="940"/>
      <c r="N41" s="907">
        <f>N42+N44+N46</f>
        <v>0</v>
      </c>
      <c r="O41" s="907">
        <f>O42+O44+O46</f>
        <v>0</v>
      </c>
      <c r="P41" s="907">
        <f>P42+P44+P46</f>
        <v>0</v>
      </c>
      <c r="Q41" s="1033"/>
      <c r="R41" s="907">
        <f>R42+R44+R46</f>
        <v>0</v>
      </c>
      <c r="S41" s="908">
        <f>S42+S44+S46</f>
        <v>0</v>
      </c>
    </row>
    <row r="42" spans="1:19" ht="15">
      <c r="A42" s="253">
        <v>33</v>
      </c>
      <c r="B42" s="671"/>
      <c r="C42" s="1248" t="s">
        <v>85</v>
      </c>
      <c r="D42" s="1249"/>
      <c r="E42" s="1250"/>
      <c r="F42" s="1037"/>
      <c r="G42" s="907">
        <f aca="true" t="shared" si="20" ref="G42:L42">G43</f>
        <v>0</v>
      </c>
      <c r="H42" s="907">
        <f t="shared" si="20"/>
        <v>0</v>
      </c>
      <c r="I42" s="907">
        <f t="shared" si="20"/>
        <v>0</v>
      </c>
      <c r="J42" s="907">
        <f t="shared" si="20"/>
        <v>0</v>
      </c>
      <c r="K42" s="907">
        <f t="shared" si="20"/>
        <v>0</v>
      </c>
      <c r="L42" s="907">
        <f t="shared" si="20"/>
        <v>0</v>
      </c>
      <c r="M42" s="940"/>
      <c r="N42" s="907">
        <f>N43</f>
        <v>0</v>
      </c>
      <c r="O42" s="907">
        <f>O43</f>
        <v>0</v>
      </c>
      <c r="P42" s="907">
        <f>P43</f>
        <v>0</v>
      </c>
      <c r="Q42" s="1036"/>
      <c r="R42" s="907">
        <f>R43</f>
        <v>0</v>
      </c>
      <c r="S42" s="908">
        <f>S43</f>
        <v>0</v>
      </c>
    </row>
    <row r="43" spans="1:19" ht="15">
      <c r="A43" s="253">
        <v>34</v>
      </c>
      <c r="B43" s="674"/>
      <c r="C43" s="675"/>
      <c r="D43" s="676" t="s">
        <v>87</v>
      </c>
      <c r="E43" s="676"/>
      <c r="F43" s="779"/>
      <c r="G43" s="790"/>
      <c r="H43" s="790"/>
      <c r="I43" s="790"/>
      <c r="J43" s="790"/>
      <c r="K43" s="624">
        <f>G43+I43</f>
        <v>0</v>
      </c>
      <c r="L43" s="624">
        <f>H43+J43</f>
        <v>0</v>
      </c>
      <c r="M43" s="577"/>
      <c r="N43" s="790"/>
      <c r="O43" s="624">
        <f>K43-L43</f>
        <v>0</v>
      </c>
      <c r="P43" s="790"/>
      <c r="Q43" s="1005"/>
      <c r="R43" s="790"/>
      <c r="S43" s="625">
        <f>L43+R43</f>
        <v>0</v>
      </c>
    </row>
    <row r="44" spans="1:19" ht="15">
      <c r="A44" s="253">
        <v>35</v>
      </c>
      <c r="B44" s="674"/>
      <c r="C44" s="1248" t="s">
        <v>783</v>
      </c>
      <c r="D44" s="1249"/>
      <c r="E44" s="1250"/>
      <c r="F44" s="1037"/>
      <c r="G44" s="907">
        <f aca="true" t="shared" si="21" ref="G44:L44">G45</f>
        <v>0</v>
      </c>
      <c r="H44" s="907">
        <f t="shared" si="21"/>
        <v>0</v>
      </c>
      <c r="I44" s="907">
        <f t="shared" si="21"/>
        <v>0</v>
      </c>
      <c r="J44" s="907">
        <f t="shared" si="21"/>
        <v>0</v>
      </c>
      <c r="K44" s="907">
        <f t="shared" si="21"/>
        <v>0</v>
      </c>
      <c r="L44" s="907">
        <f t="shared" si="21"/>
        <v>0</v>
      </c>
      <c r="M44" s="940"/>
      <c r="N44" s="907">
        <f>N45</f>
        <v>0</v>
      </c>
      <c r="O44" s="907">
        <f>O45</f>
        <v>0</v>
      </c>
      <c r="P44" s="907">
        <f>P45</f>
        <v>0</v>
      </c>
      <c r="Q44" s="1036"/>
      <c r="R44" s="907">
        <f>R45</f>
        <v>0</v>
      </c>
      <c r="S44" s="908">
        <f>S45</f>
        <v>0</v>
      </c>
    </row>
    <row r="45" spans="1:19" ht="15">
      <c r="A45" s="253">
        <v>36</v>
      </c>
      <c r="B45" s="674"/>
      <c r="C45" s="675"/>
      <c r="D45" s="1261" t="s">
        <v>785</v>
      </c>
      <c r="E45" s="1261"/>
      <c r="F45" s="779"/>
      <c r="G45" s="790"/>
      <c r="H45" s="790"/>
      <c r="I45" s="790"/>
      <c r="J45" s="790"/>
      <c r="K45" s="624">
        <f>G45+I45</f>
        <v>0</v>
      </c>
      <c r="L45" s="624">
        <f>H45+J45</f>
        <v>0</v>
      </c>
      <c r="M45" s="577"/>
      <c r="N45" s="790"/>
      <c r="O45" s="624">
        <f>K45-L45</f>
        <v>0</v>
      </c>
      <c r="P45" s="790"/>
      <c r="Q45" s="1005"/>
      <c r="R45" s="790"/>
      <c r="S45" s="625">
        <f>L45+R45</f>
        <v>0</v>
      </c>
    </row>
    <row r="46" spans="1:19" ht="15">
      <c r="A46" s="253">
        <v>37</v>
      </c>
      <c r="B46" s="671"/>
      <c r="C46" s="1248" t="s">
        <v>8</v>
      </c>
      <c r="D46" s="1249"/>
      <c r="E46" s="1250"/>
      <c r="F46" s="1037"/>
      <c r="G46" s="907">
        <f aca="true" t="shared" si="22" ref="G46:L46">G47</f>
        <v>0</v>
      </c>
      <c r="H46" s="907">
        <f t="shared" si="22"/>
        <v>0</v>
      </c>
      <c r="I46" s="907">
        <f t="shared" si="22"/>
        <v>0</v>
      </c>
      <c r="J46" s="907">
        <f t="shared" si="22"/>
        <v>0</v>
      </c>
      <c r="K46" s="907">
        <f t="shared" si="22"/>
        <v>0</v>
      </c>
      <c r="L46" s="907">
        <f t="shared" si="22"/>
        <v>0</v>
      </c>
      <c r="M46" s="940"/>
      <c r="N46" s="907">
        <f>N47</f>
        <v>0</v>
      </c>
      <c r="O46" s="907">
        <f>O47</f>
        <v>0</v>
      </c>
      <c r="P46" s="907">
        <f>P47</f>
        <v>0</v>
      </c>
      <c r="Q46" s="1036"/>
      <c r="R46" s="907">
        <f>R47</f>
        <v>0</v>
      </c>
      <c r="S46" s="908">
        <f>S47</f>
        <v>0</v>
      </c>
    </row>
    <row r="47" spans="1:19" ht="15.75" thickBot="1">
      <c r="A47" s="1009">
        <v>38</v>
      </c>
      <c r="B47" s="674"/>
      <c r="C47" s="675"/>
      <c r="D47" s="676" t="s">
        <v>88</v>
      </c>
      <c r="E47" s="676"/>
      <c r="F47" s="780"/>
      <c r="G47" s="817"/>
      <c r="H47" s="817"/>
      <c r="I47" s="817"/>
      <c r="J47" s="817"/>
      <c r="K47" s="1010">
        <f>G47+I47</f>
        <v>0</v>
      </c>
      <c r="L47" s="1010">
        <f>H47+J47</f>
        <v>0</v>
      </c>
      <c r="M47" s="949"/>
      <c r="N47" s="817"/>
      <c r="O47" s="1010">
        <f>K47-L47</f>
        <v>0</v>
      </c>
      <c r="P47" s="817"/>
      <c r="Q47" s="1011"/>
      <c r="R47" s="817"/>
      <c r="S47" s="1012">
        <f>L47+R47</f>
        <v>0</v>
      </c>
    </row>
    <row r="48" spans="1:19" ht="15.75" thickBot="1">
      <c r="A48" s="661">
        <v>39</v>
      </c>
      <c r="B48" s="1055" t="s">
        <v>796</v>
      </c>
      <c r="C48" s="1055"/>
      <c r="D48" s="1055"/>
      <c r="E48" s="1055"/>
      <c r="F48" s="1056"/>
      <c r="G48" s="665">
        <f aca="true" t="shared" si="23" ref="G48:L48">G6+G25+G30</f>
        <v>282.924</v>
      </c>
      <c r="H48" s="665">
        <f t="shared" si="23"/>
        <v>602.9852</v>
      </c>
      <c r="I48" s="665">
        <f t="shared" si="23"/>
        <v>4109.1754</v>
      </c>
      <c r="J48" s="665">
        <f t="shared" si="23"/>
        <v>0</v>
      </c>
      <c r="K48" s="665">
        <f t="shared" si="23"/>
        <v>4392.0994</v>
      </c>
      <c r="L48" s="665">
        <f t="shared" si="23"/>
        <v>602.9852</v>
      </c>
      <c r="M48" s="665"/>
      <c r="N48" s="665">
        <f>N6+N25+N30</f>
        <v>0</v>
      </c>
      <c r="O48" s="665">
        <f>O6+O25+O30</f>
        <v>3789.1142</v>
      </c>
      <c r="P48" s="665">
        <f>P6+P25+P30</f>
        <v>0</v>
      </c>
      <c r="Q48" s="1057"/>
      <c r="R48" s="665">
        <f>R6+R25+R30</f>
        <v>0</v>
      </c>
      <c r="S48" s="1058">
        <f>S6+S25+S30</f>
        <v>602.9852</v>
      </c>
    </row>
    <row r="49" spans="1:19" ht="15">
      <c r="A49" s="641"/>
      <c r="B49" s="684"/>
      <c r="C49" s="684"/>
      <c r="D49" s="684"/>
      <c r="E49" s="684"/>
      <c r="F49" s="684"/>
      <c r="G49" s="684"/>
      <c r="H49" s="684"/>
      <c r="I49" s="684"/>
      <c r="J49" s="684"/>
      <c r="K49" s="684"/>
      <c r="L49" s="684"/>
      <c r="M49" s="684"/>
      <c r="N49" s="684"/>
      <c r="O49" s="684"/>
      <c r="P49" s="684"/>
      <c r="Q49" s="657"/>
      <c r="R49" s="684"/>
      <c r="S49" s="684"/>
    </row>
    <row r="50" ht="15">
      <c r="A50" s="614" t="s">
        <v>690</v>
      </c>
    </row>
    <row r="51" spans="1:19" ht="21.75" customHeight="1">
      <c r="A51" s="1181" t="s">
        <v>871</v>
      </c>
      <c r="B51" s="1181"/>
      <c r="C51" s="1181"/>
      <c r="D51" s="1181"/>
      <c r="E51" s="1181"/>
      <c r="F51" s="1181"/>
      <c r="G51" s="1181"/>
      <c r="H51" s="1181"/>
      <c r="I51" s="1181"/>
      <c r="J51" s="1181"/>
      <c r="K51" s="1181"/>
      <c r="L51" s="1181"/>
      <c r="M51" s="1181"/>
      <c r="N51" s="1181"/>
      <c r="O51" s="1181"/>
      <c r="P51" s="1181"/>
      <c r="Q51" s="1181"/>
      <c r="R51" s="1181"/>
      <c r="S51" s="1181"/>
    </row>
    <row r="52" spans="1:19" ht="15">
      <c r="A52" s="1181" t="s">
        <v>9</v>
      </c>
      <c r="B52" s="1181"/>
      <c r="C52" s="1181"/>
      <c r="D52" s="1181"/>
      <c r="E52" s="1181"/>
      <c r="F52" s="1181"/>
      <c r="G52" s="1181"/>
      <c r="H52" s="1181"/>
      <c r="I52" s="1181"/>
      <c r="J52" s="1181"/>
      <c r="K52" s="1181"/>
      <c r="L52" s="1181"/>
      <c r="M52" s="1181"/>
      <c r="N52" s="1181"/>
      <c r="O52" s="1181"/>
      <c r="P52" s="1181"/>
      <c r="Q52" s="1181"/>
      <c r="R52" s="1181"/>
      <c r="S52" s="1181"/>
    </row>
    <row r="53" spans="1:19" ht="15">
      <c r="A53" s="1181" t="s">
        <v>979</v>
      </c>
      <c r="B53" s="1181"/>
      <c r="C53" s="1181"/>
      <c r="D53" s="1181"/>
      <c r="E53" s="1181"/>
      <c r="F53" s="1181"/>
      <c r="G53" s="1181"/>
      <c r="H53" s="1181"/>
      <c r="I53" s="1181"/>
      <c r="J53" s="1181"/>
      <c r="K53" s="1181"/>
      <c r="L53" s="1181"/>
      <c r="M53" s="1181"/>
      <c r="N53" s="1181"/>
      <c r="O53" s="1181"/>
      <c r="P53" s="1181"/>
      <c r="Q53" s="1181"/>
      <c r="R53" s="1181"/>
      <c r="S53" s="1181"/>
    </row>
    <row r="54" spans="1:19" ht="15">
      <c r="A54" s="1181" t="s">
        <v>980</v>
      </c>
      <c r="B54" s="1181"/>
      <c r="C54" s="1181"/>
      <c r="D54" s="1181"/>
      <c r="E54" s="1181"/>
      <c r="F54" s="1181"/>
      <c r="G54" s="1181"/>
      <c r="H54" s="1181"/>
      <c r="I54" s="1181"/>
      <c r="J54" s="1181"/>
      <c r="K54" s="1181"/>
      <c r="L54" s="1181"/>
      <c r="M54" s="1181"/>
      <c r="N54" s="1181"/>
      <c r="O54" s="1181"/>
      <c r="P54" s="1181"/>
      <c r="Q54" s="1181"/>
      <c r="R54" s="1181"/>
      <c r="S54" s="1181"/>
    </row>
    <row r="55" spans="1:19" ht="15">
      <c r="A55" s="1181" t="s">
        <v>919</v>
      </c>
      <c r="B55" s="1181"/>
      <c r="C55" s="1181"/>
      <c r="D55" s="1181"/>
      <c r="E55" s="1181"/>
      <c r="F55" s="1181"/>
      <c r="G55" s="1181"/>
      <c r="H55" s="1181"/>
      <c r="I55" s="1181"/>
      <c r="J55" s="1181"/>
      <c r="K55" s="1181"/>
      <c r="L55" s="1181"/>
      <c r="M55" s="1181"/>
      <c r="N55" s="1181"/>
      <c r="O55" s="1181"/>
      <c r="P55" s="1181"/>
      <c r="Q55" s="1181"/>
      <c r="R55" s="1181"/>
      <c r="S55" s="1181"/>
    </row>
    <row r="56" spans="1:19" ht="15">
      <c r="A56" s="1181" t="s">
        <v>920</v>
      </c>
      <c r="B56" s="1181"/>
      <c r="C56" s="1181"/>
      <c r="D56" s="1181"/>
      <c r="E56" s="1181"/>
      <c r="F56" s="1181"/>
      <c r="G56" s="1181"/>
      <c r="H56" s="1181"/>
      <c r="I56" s="1181"/>
      <c r="J56" s="1181"/>
      <c r="K56" s="1181"/>
      <c r="L56" s="1181"/>
      <c r="M56" s="1181"/>
      <c r="N56" s="1181"/>
      <c r="O56" s="1181"/>
      <c r="P56" s="1181"/>
      <c r="Q56" s="1181"/>
      <c r="R56" s="1181"/>
      <c r="S56" s="1181"/>
    </row>
    <row r="57" spans="1:19" ht="15">
      <c r="A57" s="1181" t="s">
        <v>10</v>
      </c>
      <c r="B57" s="1181"/>
      <c r="C57" s="1181"/>
      <c r="D57" s="1181"/>
      <c r="E57" s="1181"/>
      <c r="F57" s="1181"/>
      <c r="G57" s="1181"/>
      <c r="H57" s="1181"/>
      <c r="I57" s="1181"/>
      <c r="J57" s="1181"/>
      <c r="K57" s="1181"/>
      <c r="L57" s="1181"/>
      <c r="M57" s="1181"/>
      <c r="N57" s="1181"/>
      <c r="O57" s="1181"/>
      <c r="P57" s="1181"/>
      <c r="Q57" s="1181"/>
      <c r="R57" s="1181"/>
      <c r="S57" s="1181"/>
    </row>
    <row r="58" spans="1:19" ht="15">
      <c r="A58" s="1260" t="s">
        <v>23</v>
      </c>
      <c r="B58" s="1260"/>
      <c r="C58" s="1260"/>
      <c r="D58" s="1260"/>
      <c r="E58" s="1260"/>
      <c r="F58" s="1260"/>
      <c r="G58" s="1260"/>
      <c r="H58" s="1260"/>
      <c r="I58" s="1260"/>
      <c r="J58" s="1260"/>
      <c r="K58" s="1260"/>
      <c r="L58" s="1260"/>
      <c r="M58" s="1260"/>
      <c r="N58" s="1260"/>
      <c r="O58" s="1260"/>
      <c r="P58" s="1260"/>
      <c r="Q58" s="1260"/>
      <c r="R58" s="1260"/>
      <c r="S58" s="1260"/>
    </row>
    <row r="59" spans="1:19" ht="15">
      <c r="A59" s="1181" t="s">
        <v>11</v>
      </c>
      <c r="B59" s="1181"/>
      <c r="C59" s="1181"/>
      <c r="D59" s="1181"/>
      <c r="E59" s="1181"/>
      <c r="F59" s="1181"/>
      <c r="G59" s="1181"/>
      <c r="H59" s="1181"/>
      <c r="I59" s="1181"/>
      <c r="J59" s="1181"/>
      <c r="K59" s="1181"/>
      <c r="L59" s="1181"/>
      <c r="M59" s="1181"/>
      <c r="N59" s="1181"/>
      <c r="O59" s="1181"/>
      <c r="P59" s="1181"/>
      <c r="Q59" s="1181"/>
      <c r="R59" s="1181"/>
      <c r="S59" s="1181"/>
    </row>
    <row r="60" spans="3:6" ht="15">
      <c r="C60" s="685"/>
      <c r="D60" s="685"/>
      <c r="E60" s="685"/>
      <c r="F60" s="685"/>
    </row>
    <row r="61" ht="15">
      <c r="A61" s="614"/>
    </row>
  </sheetData>
  <sheetProtection sheet="1"/>
  <mergeCells count="42">
    <mergeCell ref="A3:A5"/>
    <mergeCell ref="B3:E5"/>
    <mergeCell ref="F3:F5"/>
    <mergeCell ref="G3:H3"/>
    <mergeCell ref="C8:E8"/>
    <mergeCell ref="C11:E11"/>
    <mergeCell ref="O3:O4"/>
    <mergeCell ref="P3:P4"/>
    <mergeCell ref="R3:R4"/>
    <mergeCell ref="S3:S4"/>
    <mergeCell ref="B31:E31"/>
    <mergeCell ref="C32:E32"/>
    <mergeCell ref="D12:E12"/>
    <mergeCell ref="D13:E13"/>
    <mergeCell ref="M3:M4"/>
    <mergeCell ref="N3:N4"/>
    <mergeCell ref="I3:J3"/>
    <mergeCell ref="K3:L3"/>
    <mergeCell ref="B6:E6"/>
    <mergeCell ref="B7:E7"/>
    <mergeCell ref="D14:E14"/>
    <mergeCell ref="B15:E15"/>
    <mergeCell ref="A58:S58"/>
    <mergeCell ref="A59:S59"/>
    <mergeCell ref="C44:E44"/>
    <mergeCell ref="D45:E45"/>
    <mergeCell ref="C46:E46"/>
    <mergeCell ref="A51:S51"/>
    <mergeCell ref="A54:S54"/>
    <mergeCell ref="A55:S55"/>
    <mergeCell ref="A56:S56"/>
    <mergeCell ref="A57:S57"/>
    <mergeCell ref="B41:E41"/>
    <mergeCell ref="C42:E42"/>
    <mergeCell ref="A52:S52"/>
    <mergeCell ref="A53:S53"/>
    <mergeCell ref="C16:E16"/>
    <mergeCell ref="C18:E18"/>
    <mergeCell ref="B25:E25"/>
    <mergeCell ref="B30:E30"/>
    <mergeCell ref="B38:E38"/>
    <mergeCell ref="D40:E40"/>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54"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H43"/>
  <sheetViews>
    <sheetView workbookViewId="0" topLeftCell="A1">
      <selection activeCell="F23" sqref="F23"/>
    </sheetView>
  </sheetViews>
  <sheetFormatPr defaultColWidth="11.421875" defaultRowHeight="15"/>
  <cols>
    <col min="1" max="1" width="8.8515625" style="3" customWidth="1"/>
    <col min="2" max="2" width="7.8515625" style="3" customWidth="1"/>
    <col min="3" max="3" width="56.7109375" style="3" customWidth="1"/>
    <col min="4" max="4" width="17.00390625" style="3" customWidth="1"/>
    <col min="5" max="5" width="16.421875" style="3" customWidth="1"/>
    <col min="6" max="6" width="11.421875" style="3" customWidth="1"/>
    <col min="7" max="7" width="2.421875" style="3" customWidth="1"/>
    <col min="8" max="8" width="29.8515625" style="3" customWidth="1"/>
    <col min="9" max="16384" width="11.421875" style="3" customWidth="1"/>
  </cols>
  <sheetData>
    <row r="1" spans="1:8" ht="15.75">
      <c r="A1" s="698" t="s">
        <v>897</v>
      </c>
      <c r="B1" s="308"/>
      <c r="C1" s="308"/>
      <c r="D1" s="411"/>
      <c r="E1" s="300"/>
      <c r="F1" s="412"/>
      <c r="G1" s="351"/>
      <c r="H1" s="413"/>
    </row>
    <row r="2" spans="1:8" s="1" customFormat="1" ht="13.5" thickBot="1">
      <c r="A2" s="300"/>
      <c r="B2" s="300"/>
      <c r="C2" s="300"/>
      <c r="D2" s="300"/>
      <c r="E2" s="300"/>
      <c r="F2" s="382" t="s">
        <v>559</v>
      </c>
      <c r="G2" s="300"/>
      <c r="H2" s="414"/>
    </row>
    <row r="3" spans="1:8" s="4" customFormat="1" ht="19.5" customHeight="1">
      <c r="A3" s="1281" t="s">
        <v>531</v>
      </c>
      <c r="B3" s="1279" t="s">
        <v>763</v>
      </c>
      <c r="C3" s="1279"/>
      <c r="D3" s="1285" t="s">
        <v>898</v>
      </c>
      <c r="E3" s="1286"/>
      <c r="F3" s="1287"/>
      <c r="G3" s="57"/>
      <c r="H3" s="381"/>
    </row>
    <row r="4" spans="1:8" s="4" customFormat="1" ht="13.5" customHeight="1" thickBot="1">
      <c r="A4" s="1282"/>
      <c r="B4" s="1280"/>
      <c r="C4" s="1280"/>
      <c r="D4" s="415" t="s">
        <v>644</v>
      </c>
      <c r="E4" s="415" t="s">
        <v>560</v>
      </c>
      <c r="F4" s="416" t="s">
        <v>557</v>
      </c>
      <c r="G4" s="57"/>
      <c r="H4" s="381"/>
    </row>
    <row r="5" spans="1:8" s="4" customFormat="1" ht="12.75" customHeight="1">
      <c r="A5" s="604" t="s">
        <v>1089</v>
      </c>
      <c r="B5" s="1296" t="s">
        <v>1104</v>
      </c>
      <c r="C5" s="1296"/>
      <c r="D5" s="426">
        <f>SUM(D6:D9)</f>
        <v>0</v>
      </c>
      <c r="E5" s="426">
        <f>SUM(E6:E9)</f>
        <v>857.8586</v>
      </c>
      <c r="F5" s="427">
        <f aca="true" t="shared" si="0" ref="F5:F11">SUM(D5+E5)</f>
        <v>857.8586</v>
      </c>
      <c r="G5" s="57"/>
      <c r="H5" s="381"/>
    </row>
    <row r="6" spans="1:8" s="4" customFormat="1" ht="12.75" customHeight="1">
      <c r="A6" s="605" t="s">
        <v>1090</v>
      </c>
      <c r="B6" s="1297" t="s">
        <v>691</v>
      </c>
      <c r="C6" s="700" t="s">
        <v>764</v>
      </c>
      <c r="D6" s="96"/>
      <c r="E6" s="96"/>
      <c r="F6" s="428">
        <f t="shared" si="0"/>
        <v>0</v>
      </c>
      <c r="G6" s="57"/>
      <c r="H6" s="418"/>
    </row>
    <row r="7" spans="1:8" s="4" customFormat="1" ht="12.75" customHeight="1">
      <c r="A7" s="605" t="s">
        <v>1091</v>
      </c>
      <c r="B7" s="1298"/>
      <c r="C7" s="417" t="s">
        <v>765</v>
      </c>
      <c r="D7" s="96"/>
      <c r="E7" s="96">
        <v>857.8586</v>
      </c>
      <c r="F7" s="428">
        <f t="shared" si="0"/>
        <v>857.8586</v>
      </c>
      <c r="G7" s="57"/>
      <c r="H7" s="418"/>
    </row>
    <row r="8" spans="1:8" s="4" customFormat="1" ht="12.75" customHeight="1">
      <c r="A8" s="605" t="s">
        <v>1092</v>
      </c>
      <c r="B8" s="1298"/>
      <c r="C8" s="417" t="s">
        <v>769</v>
      </c>
      <c r="D8" s="96"/>
      <c r="E8" s="96"/>
      <c r="F8" s="428">
        <f t="shared" si="0"/>
        <v>0</v>
      </c>
      <c r="G8" s="57"/>
      <c r="H8" s="418"/>
    </row>
    <row r="9" spans="1:8" s="4" customFormat="1" ht="12.75" customHeight="1">
      <c r="A9" s="605" t="s">
        <v>1093</v>
      </c>
      <c r="B9" s="1299"/>
      <c r="C9" s="363" t="s">
        <v>768</v>
      </c>
      <c r="D9" s="96"/>
      <c r="E9" s="96"/>
      <c r="F9" s="428">
        <f t="shared" si="0"/>
        <v>0</v>
      </c>
      <c r="G9" s="57"/>
      <c r="H9" s="418"/>
    </row>
    <row r="10" spans="1:8" s="4" customFormat="1" ht="12.75" customHeight="1">
      <c r="A10" s="606" t="s">
        <v>1094</v>
      </c>
      <c r="B10" s="1292" t="s">
        <v>1103</v>
      </c>
      <c r="C10" s="1293"/>
      <c r="D10" s="608">
        <v>43940.66634</v>
      </c>
      <c r="E10" s="608">
        <v>3377.12719</v>
      </c>
      <c r="F10" s="609">
        <f>SUM(D10+E10)</f>
        <v>47317.79353</v>
      </c>
      <c r="G10" s="57"/>
      <c r="H10" s="418"/>
    </row>
    <row r="11" spans="1:8" s="4" customFormat="1" ht="12.75" customHeight="1">
      <c r="A11" s="606" t="s">
        <v>816</v>
      </c>
      <c r="B11" s="419" t="s">
        <v>759</v>
      </c>
      <c r="C11" s="420"/>
      <c r="D11" s="426">
        <f>SUM(D12:D15)</f>
        <v>39.37668</v>
      </c>
      <c r="E11" s="426">
        <f>SUM(E12:E15)</f>
        <v>330.91485</v>
      </c>
      <c r="F11" s="427">
        <f t="shared" si="0"/>
        <v>370.29153</v>
      </c>
      <c r="G11" s="57"/>
      <c r="H11" s="418"/>
    </row>
    <row r="12" spans="1:8" s="4" customFormat="1" ht="12.75" customHeight="1">
      <c r="A12" s="605" t="s">
        <v>1095</v>
      </c>
      <c r="B12" s="1297" t="s">
        <v>691</v>
      </c>
      <c r="C12" s="318" t="s">
        <v>563</v>
      </c>
      <c r="D12" s="40"/>
      <c r="E12" s="40"/>
      <c r="F12" s="428">
        <f aca="true" t="shared" si="1" ref="F12:F19">SUM(D12+E12)</f>
        <v>0</v>
      </c>
      <c r="G12" s="57"/>
      <c r="H12" s="418"/>
    </row>
    <row r="13" spans="1:8" s="4" customFormat="1" ht="12.75" customHeight="1">
      <c r="A13" s="605" t="s">
        <v>1096</v>
      </c>
      <c r="B13" s="1298"/>
      <c r="C13" s="318" t="s">
        <v>562</v>
      </c>
      <c r="D13" s="40"/>
      <c r="E13" s="40"/>
      <c r="F13" s="428">
        <f t="shared" si="1"/>
        <v>0</v>
      </c>
      <c r="G13" s="57"/>
      <c r="H13" s="418"/>
    </row>
    <row r="14" spans="1:8" s="4" customFormat="1" ht="12.75" customHeight="1">
      <c r="A14" s="605" t="s">
        <v>1097</v>
      </c>
      <c r="B14" s="1298"/>
      <c r="C14" s="318" t="s">
        <v>1105</v>
      </c>
      <c r="D14" s="40">
        <v>39.37668</v>
      </c>
      <c r="E14" s="40">
        <v>330.91485</v>
      </c>
      <c r="F14" s="428">
        <f t="shared" si="1"/>
        <v>370.29153</v>
      </c>
      <c r="G14" s="57"/>
      <c r="H14" s="418"/>
    </row>
    <row r="15" spans="1:8" s="4" customFormat="1" ht="12.75" customHeight="1">
      <c r="A15" s="605" t="s">
        <v>1098</v>
      </c>
      <c r="B15" s="1299"/>
      <c r="C15" s="318" t="s">
        <v>535</v>
      </c>
      <c r="D15" s="40"/>
      <c r="E15" s="40"/>
      <c r="F15" s="428">
        <f t="shared" si="1"/>
        <v>0</v>
      </c>
      <c r="G15" s="57"/>
      <c r="H15" s="418"/>
    </row>
    <row r="16" spans="1:8" s="4" customFormat="1" ht="12.75" customHeight="1">
      <c r="A16" s="606" t="s">
        <v>818</v>
      </c>
      <c r="B16" s="699" t="s">
        <v>760</v>
      </c>
      <c r="C16" s="420"/>
      <c r="D16" s="426">
        <f>SUM(D17:D19)</f>
        <v>23.13809</v>
      </c>
      <c r="E16" s="426">
        <f>SUM(E17:E19)</f>
        <v>0</v>
      </c>
      <c r="F16" s="427">
        <f t="shared" si="1"/>
        <v>23.13809</v>
      </c>
      <c r="G16" s="57"/>
      <c r="H16" s="418"/>
    </row>
    <row r="17" spans="1:8" s="4" customFormat="1" ht="12.75" customHeight="1">
      <c r="A17" s="605" t="s">
        <v>1099</v>
      </c>
      <c r="B17" s="1297" t="s">
        <v>691</v>
      </c>
      <c r="C17" s="421" t="s">
        <v>563</v>
      </c>
      <c r="D17" s="40"/>
      <c r="E17" s="40"/>
      <c r="F17" s="428">
        <f t="shared" si="1"/>
        <v>0</v>
      </c>
      <c r="G17" s="57"/>
      <c r="H17" s="418"/>
    </row>
    <row r="18" spans="1:8" s="4" customFormat="1" ht="12.75" customHeight="1">
      <c r="A18" s="605" t="s">
        <v>1100</v>
      </c>
      <c r="B18" s="1298"/>
      <c r="C18" s="421" t="s">
        <v>562</v>
      </c>
      <c r="D18" s="40"/>
      <c r="E18" s="40"/>
      <c r="F18" s="428">
        <f t="shared" si="1"/>
        <v>0</v>
      </c>
      <c r="G18" s="57"/>
      <c r="H18" s="418"/>
    </row>
    <row r="19" spans="1:8" s="4" customFormat="1" ht="12.75" customHeight="1">
      <c r="A19" s="605" t="s">
        <v>1101</v>
      </c>
      <c r="B19" s="1299"/>
      <c r="C19" s="421" t="s">
        <v>535</v>
      </c>
      <c r="D19" s="468">
        <v>23.13809</v>
      </c>
      <c r="E19" s="40"/>
      <c r="F19" s="428">
        <f t="shared" si="1"/>
        <v>23.13809</v>
      </c>
      <c r="G19" s="57"/>
      <c r="H19" s="418"/>
    </row>
    <row r="20" spans="1:8" ht="12.75" customHeight="1">
      <c r="A20" s="606" t="s">
        <v>1102</v>
      </c>
      <c r="B20" s="1288" t="s">
        <v>761</v>
      </c>
      <c r="C20" s="1289"/>
      <c r="D20" s="429"/>
      <c r="E20" s="429"/>
      <c r="F20" s="427">
        <f>SUM(D20+E20)</f>
        <v>0</v>
      </c>
      <c r="G20" s="57"/>
      <c r="H20" s="418"/>
    </row>
    <row r="21" spans="1:8" ht="12.75" customHeight="1" thickBot="1">
      <c r="A21" s="607" t="s">
        <v>820</v>
      </c>
      <c r="B21" s="1290" t="s">
        <v>762</v>
      </c>
      <c r="C21" s="1291"/>
      <c r="D21" s="430"/>
      <c r="E21" s="430"/>
      <c r="F21" s="431">
        <f>SUM(D21+E21)</f>
        <v>0</v>
      </c>
      <c r="G21" s="57"/>
      <c r="H21" s="422"/>
    </row>
    <row r="22" spans="1:8" ht="12.75">
      <c r="A22" s="423"/>
      <c r="B22" s="351"/>
      <c r="C22" s="351"/>
      <c r="D22" s="351"/>
      <c r="E22" s="423"/>
      <c r="F22" s="424"/>
      <c r="G22" s="57"/>
      <c r="H22" s="422"/>
    </row>
    <row r="23" spans="1:8" ht="12.75">
      <c r="A23" s="61" t="s">
        <v>690</v>
      </c>
      <c r="B23" s="326"/>
      <c r="C23" s="326"/>
      <c r="D23" s="351"/>
      <c r="E23" s="423"/>
      <c r="F23" s="1121"/>
      <c r="G23" s="57"/>
      <c r="H23" s="422"/>
    </row>
    <row r="24" spans="1:8" ht="12.75">
      <c r="A24" s="1283" t="s">
        <v>901</v>
      </c>
      <c r="B24" s="1284"/>
      <c r="C24" s="1284"/>
      <c r="D24" s="1284"/>
      <c r="E24" s="1284"/>
      <c r="F24" s="1284"/>
      <c r="G24" s="57"/>
      <c r="H24" s="422"/>
    </row>
    <row r="25" spans="1:8" ht="93.75" customHeight="1">
      <c r="A25" s="1181" t="s">
        <v>995</v>
      </c>
      <c r="B25" s="1300"/>
      <c r="C25" s="1300"/>
      <c r="D25" s="1300"/>
      <c r="E25" s="1300"/>
      <c r="F25" s="1300"/>
      <c r="G25" s="418"/>
      <c r="H25" s="422"/>
    </row>
    <row r="26" spans="1:8" ht="89.25" customHeight="1">
      <c r="A26" s="1277" t="s">
        <v>996</v>
      </c>
      <c r="B26" s="1278"/>
      <c r="C26" s="1278"/>
      <c r="D26" s="1278"/>
      <c r="E26" s="1278"/>
      <c r="F26" s="1278"/>
      <c r="G26" s="418"/>
      <c r="H26" s="422"/>
    </row>
    <row r="27" spans="1:8" ht="94.5" customHeight="1">
      <c r="A27" s="1277" t="s">
        <v>997</v>
      </c>
      <c r="B27" s="1278"/>
      <c r="C27" s="1278"/>
      <c r="D27" s="1278"/>
      <c r="E27" s="1278"/>
      <c r="F27" s="1278"/>
      <c r="G27" s="418"/>
      <c r="H27" s="425"/>
    </row>
    <row r="28" spans="1:8" ht="68.25" customHeight="1">
      <c r="A28" s="1277" t="s">
        <v>998</v>
      </c>
      <c r="B28" s="1278"/>
      <c r="C28" s="1278"/>
      <c r="D28" s="1278"/>
      <c r="E28" s="1278"/>
      <c r="F28" s="1278"/>
      <c r="G28" s="418"/>
      <c r="H28" s="422"/>
    </row>
    <row r="29" spans="1:8" ht="45.75" customHeight="1">
      <c r="A29" s="1277" t="s">
        <v>899</v>
      </c>
      <c r="B29" s="1278"/>
      <c r="C29" s="1278"/>
      <c r="D29" s="1278"/>
      <c r="E29" s="1278"/>
      <c r="F29" s="1278"/>
      <c r="G29" s="418"/>
      <c r="H29" s="422"/>
    </row>
    <row r="30" spans="1:8" ht="15">
      <c r="A30" s="1277" t="s">
        <v>900</v>
      </c>
      <c r="B30" s="1278"/>
      <c r="C30" s="1278"/>
      <c r="D30" s="1278"/>
      <c r="E30" s="1278"/>
      <c r="F30" s="1278"/>
      <c r="G30" s="418"/>
      <c r="H30" s="422"/>
    </row>
    <row r="31" spans="1:8" ht="15">
      <c r="A31" s="1294"/>
      <c r="B31" s="1295"/>
      <c r="C31" s="1295"/>
      <c r="D31" s="1295"/>
      <c r="E31" s="1295"/>
      <c r="F31" s="1295"/>
      <c r="G31" s="418"/>
      <c r="H31" s="422"/>
    </row>
    <row r="32" spans="1:8" ht="12.75">
      <c r="A32" s="422"/>
      <c r="B32" s="422"/>
      <c r="C32" s="422"/>
      <c r="D32" s="422"/>
      <c r="E32" s="422"/>
      <c r="F32" s="422"/>
      <c r="G32" s="418"/>
      <c r="H32" s="422"/>
    </row>
    <row r="33" spans="1:8" ht="12.75">
      <c r="A33" s="422"/>
      <c r="B33" s="422"/>
      <c r="C33" s="422"/>
      <c r="D33" s="422"/>
      <c r="E33" s="422"/>
      <c r="F33" s="422"/>
      <c r="G33" s="418"/>
      <c r="H33" s="422"/>
    </row>
    <row r="34" spans="1:8" ht="12.75">
      <c r="A34" s="422"/>
      <c r="B34" s="422"/>
      <c r="C34" s="422"/>
      <c r="D34" s="422"/>
      <c r="E34" s="422"/>
      <c r="F34" s="422"/>
      <c r="G34" s="418"/>
      <c r="H34" s="422"/>
    </row>
    <row r="35" spans="1:8" ht="12.75">
      <c r="A35" s="422"/>
      <c r="B35" s="422"/>
      <c r="C35" s="422"/>
      <c r="D35" s="422"/>
      <c r="E35" s="422"/>
      <c r="F35" s="422"/>
      <c r="G35" s="418"/>
      <c r="H35" s="422"/>
    </row>
    <row r="36" spans="1:8" ht="12.75">
      <c r="A36" s="422"/>
      <c r="B36" s="422"/>
      <c r="C36" s="422"/>
      <c r="D36" s="422"/>
      <c r="E36" s="422"/>
      <c r="F36" s="422"/>
      <c r="G36" s="422"/>
      <c r="H36" s="422"/>
    </row>
    <row r="37" spans="1:8" ht="12.75">
      <c r="A37" s="422"/>
      <c r="B37" s="422"/>
      <c r="C37" s="422"/>
      <c r="D37" s="422"/>
      <c r="E37" s="422"/>
      <c r="F37" s="422"/>
      <c r="G37" s="422"/>
      <c r="H37" s="422"/>
    </row>
    <row r="38" spans="1:8" ht="12.75">
      <c r="A38" s="422"/>
      <c r="B38" s="422"/>
      <c r="C38" s="422"/>
      <c r="D38" s="422"/>
      <c r="E38" s="422"/>
      <c r="F38" s="422"/>
      <c r="G38" s="422"/>
      <c r="H38" s="422"/>
    </row>
    <row r="39" spans="1:8" ht="12.75">
      <c r="A39" s="422"/>
      <c r="B39" s="422"/>
      <c r="C39" s="422"/>
      <c r="D39" s="422"/>
      <c r="E39" s="422"/>
      <c r="F39" s="422"/>
      <c r="G39" s="422"/>
      <c r="H39" s="422"/>
    </row>
    <row r="40" spans="1:8" ht="12.75">
      <c r="A40" s="422"/>
      <c r="B40" s="422"/>
      <c r="C40" s="422"/>
      <c r="D40" s="422"/>
      <c r="E40" s="422"/>
      <c r="F40" s="422"/>
      <c r="G40" s="422"/>
      <c r="H40" s="422"/>
    </row>
    <row r="42" ht="12.75">
      <c r="A42" s="2"/>
    </row>
    <row r="43" ht="12.75">
      <c r="A43" s="2"/>
    </row>
  </sheetData>
  <sheetProtection formatRows="0" insertRows="0" deleteRows="0"/>
  <mergeCells count="18">
    <mergeCell ref="A30:F30"/>
    <mergeCell ref="A31:F31"/>
    <mergeCell ref="B5:C5"/>
    <mergeCell ref="B6:B9"/>
    <mergeCell ref="A28:F28"/>
    <mergeCell ref="A25:F25"/>
    <mergeCell ref="A26:F26"/>
    <mergeCell ref="A27:F27"/>
    <mergeCell ref="B12:B15"/>
    <mergeCell ref="B17:B19"/>
    <mergeCell ref="A29:F29"/>
    <mergeCell ref="B3:C4"/>
    <mergeCell ref="A3:A4"/>
    <mergeCell ref="A24:F24"/>
    <mergeCell ref="D3:F3"/>
    <mergeCell ref="B20:C20"/>
    <mergeCell ref="B21:C21"/>
    <mergeCell ref="B10:C10"/>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L38"/>
  <sheetViews>
    <sheetView tabSelected="1" zoomScalePageLayoutView="0" workbookViewId="0" topLeftCell="A1">
      <selection activeCell="D20" sqref="D20"/>
    </sheetView>
  </sheetViews>
  <sheetFormatPr defaultColWidth="11.421875" defaultRowHeight="15"/>
  <cols>
    <col min="1" max="1" width="3.421875" style="21" customWidth="1"/>
    <col min="2" max="2" width="49.421875" style="9" customWidth="1"/>
    <col min="3" max="3" width="16.421875" style="9" customWidth="1"/>
    <col min="4" max="4" width="17.7109375" style="9" customWidth="1"/>
    <col min="5" max="5" width="17.28125" style="9" customWidth="1"/>
    <col min="6" max="6" width="17.00390625" style="9" customWidth="1"/>
    <col min="7" max="7" width="11.421875" style="9" customWidth="1"/>
    <col min="8" max="10" width="8.8515625" style="0" customWidth="1"/>
    <col min="11" max="16384" width="11.421875" style="9" customWidth="1"/>
  </cols>
  <sheetData>
    <row r="1" spans="1:9" ht="15.75">
      <c r="A1" s="380" t="s">
        <v>865</v>
      </c>
      <c r="B1" s="308"/>
      <c r="C1" s="300"/>
      <c r="D1" s="300"/>
      <c r="E1" s="300"/>
      <c r="F1" s="300"/>
      <c r="G1" s="300"/>
      <c r="H1" s="381"/>
      <c r="I1" s="381"/>
    </row>
    <row r="2" spans="1:9" ht="15.75" thickBot="1">
      <c r="A2" s="316"/>
      <c r="B2" s="300"/>
      <c r="C2" s="300"/>
      <c r="D2" s="382"/>
      <c r="E2" s="300"/>
      <c r="F2" s="382" t="s">
        <v>643</v>
      </c>
      <c r="G2" s="300"/>
      <c r="H2" s="381"/>
      <c r="I2" s="381"/>
    </row>
    <row r="3" spans="1:9" ht="26.25" customHeight="1">
      <c r="A3" s="1304" t="s">
        <v>531</v>
      </c>
      <c r="B3" s="1306" t="s">
        <v>564</v>
      </c>
      <c r="C3" s="692" t="s">
        <v>727</v>
      </c>
      <c r="D3" s="692" t="s">
        <v>728</v>
      </c>
      <c r="E3" s="383" t="s">
        <v>726</v>
      </c>
      <c r="F3" s="384" t="s">
        <v>772</v>
      </c>
      <c r="G3" s="300"/>
      <c r="H3" s="381"/>
      <c r="I3" s="381"/>
    </row>
    <row r="4" spans="1:9" ht="12" customHeight="1" thickBot="1">
      <c r="A4" s="1305"/>
      <c r="B4" s="1307"/>
      <c r="C4" s="693" t="s">
        <v>611</v>
      </c>
      <c r="D4" s="693" t="s">
        <v>612</v>
      </c>
      <c r="E4" s="693" t="s">
        <v>613</v>
      </c>
      <c r="F4" s="385" t="s">
        <v>614</v>
      </c>
      <c r="G4" s="300"/>
      <c r="H4" s="381"/>
      <c r="I4" s="381"/>
    </row>
    <row r="5" spans="1:9" ht="18" customHeight="1">
      <c r="A5" s="688">
        <v>1</v>
      </c>
      <c r="B5" s="386" t="s">
        <v>758</v>
      </c>
      <c r="C5" s="387">
        <f>SUM(C6:C9)</f>
        <v>6197.60399</v>
      </c>
      <c r="D5" s="387">
        <f>SUM(D6:D9)</f>
        <v>29149.35037</v>
      </c>
      <c r="E5" s="387">
        <f>SUM(E6:E9)</f>
        <v>7551</v>
      </c>
      <c r="F5" s="388">
        <v>0</v>
      </c>
      <c r="G5" s="300"/>
      <c r="H5" s="381"/>
      <c r="I5" s="381"/>
    </row>
    <row r="6" spans="1:12" ht="12.75" customHeight="1">
      <c r="A6" s="389">
        <v>2</v>
      </c>
      <c r="B6" s="390" t="s">
        <v>565</v>
      </c>
      <c r="C6" s="391">
        <v>0</v>
      </c>
      <c r="D6" s="691">
        <v>3455.97379</v>
      </c>
      <c r="E6" s="1116">
        <v>6880</v>
      </c>
      <c r="F6" s="1117">
        <f>D6/E6</f>
        <v>0.5023217718023256</v>
      </c>
      <c r="G6" s="300"/>
      <c r="H6" s="381"/>
      <c r="I6" s="381"/>
      <c r="K6" s="82"/>
      <c r="L6" s="82"/>
    </row>
    <row r="7" spans="1:12" ht="12.75" customHeight="1">
      <c r="A7" s="389">
        <v>3</v>
      </c>
      <c r="B7" s="392" t="s">
        <v>645</v>
      </c>
      <c r="C7" s="166">
        <f>6197.60399-6</f>
        <v>6191.60399</v>
      </c>
      <c r="D7" s="391">
        <v>0</v>
      </c>
      <c r="E7" s="1116">
        <v>296</v>
      </c>
      <c r="F7" s="1118">
        <v>16.5</v>
      </c>
      <c r="G7" s="300"/>
      <c r="H7" s="381"/>
      <c r="I7" s="381"/>
      <c r="K7" s="82"/>
      <c r="L7" s="82"/>
    </row>
    <row r="8" spans="1:12" ht="12.75" customHeight="1">
      <c r="A8" s="389">
        <v>4</v>
      </c>
      <c r="B8" s="392" t="s">
        <v>646</v>
      </c>
      <c r="C8" s="44">
        <v>6</v>
      </c>
      <c r="D8" s="391">
        <v>0</v>
      </c>
      <c r="E8" s="1116">
        <v>6</v>
      </c>
      <c r="F8" s="1117">
        <v>1</v>
      </c>
      <c r="G8" s="300"/>
      <c r="H8" s="381"/>
      <c r="I8" s="381"/>
      <c r="K8" s="82"/>
      <c r="L8" s="82"/>
    </row>
    <row r="9" spans="1:11" ht="12.75" customHeight="1">
      <c r="A9" s="389">
        <v>5</v>
      </c>
      <c r="B9" s="393" t="s">
        <v>566</v>
      </c>
      <c r="C9" s="391">
        <v>0</v>
      </c>
      <c r="D9" s="44">
        <v>25693.37658</v>
      </c>
      <c r="E9" s="1116">
        <v>369</v>
      </c>
      <c r="F9" s="1117">
        <f>D9/E9</f>
        <v>69.6297468292683</v>
      </c>
      <c r="G9" s="300"/>
      <c r="H9" s="381"/>
      <c r="I9" s="381"/>
      <c r="K9" s="82"/>
    </row>
    <row r="10" spans="1:11" ht="21" customHeight="1">
      <c r="A10" s="689">
        <v>6</v>
      </c>
      <c r="B10" s="394" t="s">
        <v>1041</v>
      </c>
      <c r="C10" s="395">
        <f>SUM(C11:C23)</f>
        <v>0</v>
      </c>
      <c r="D10" s="395">
        <f>SUM(D11:D23)</f>
        <v>2316.92997</v>
      </c>
      <c r="E10" s="395">
        <f>SUM(E11:E23)</f>
        <v>666</v>
      </c>
      <c r="F10" s="396">
        <v>0</v>
      </c>
      <c r="G10" s="300"/>
      <c r="H10" s="381"/>
      <c r="I10" s="381"/>
      <c r="K10" s="82"/>
    </row>
    <row r="11" spans="1:9" ht="12.75" customHeight="1">
      <c r="A11" s="389">
        <v>7</v>
      </c>
      <c r="B11" s="397" t="s">
        <v>648</v>
      </c>
      <c r="C11" s="391">
        <v>0</v>
      </c>
      <c r="D11" s="409">
        <f>2152.13997-D12-D13</f>
        <v>451.52930000000015</v>
      </c>
      <c r="E11" s="1116">
        <v>68</v>
      </c>
      <c r="F11" s="1118">
        <v>18</v>
      </c>
      <c r="G11" s="300"/>
      <c r="H11" s="381"/>
      <c r="I11" s="381"/>
    </row>
    <row r="12" spans="1:9" ht="12.75" customHeight="1">
      <c r="A12" s="389">
        <v>8</v>
      </c>
      <c r="B12" s="398" t="s">
        <v>647</v>
      </c>
      <c r="C12" s="391">
        <v>0</v>
      </c>
      <c r="D12" s="409">
        <v>108.8</v>
      </c>
      <c r="E12" s="1116">
        <v>363</v>
      </c>
      <c r="F12" s="1117">
        <f>D12/E12</f>
        <v>0.2997245179063361</v>
      </c>
      <c r="G12" s="300"/>
      <c r="H12" s="381"/>
      <c r="I12" s="381"/>
    </row>
    <row r="13" spans="1:9" ht="12.75" customHeight="1">
      <c r="A13" s="389">
        <v>9</v>
      </c>
      <c r="B13" s="701" t="s">
        <v>999</v>
      </c>
      <c r="C13" s="391">
        <v>0</v>
      </c>
      <c r="D13" s="410">
        <v>1591.81067</v>
      </c>
      <c r="E13" s="1119">
        <v>208</v>
      </c>
      <c r="F13" s="1117">
        <f>D13/E13</f>
        <v>7.652935913461539</v>
      </c>
      <c r="G13" s="300"/>
      <c r="H13" s="381"/>
      <c r="I13" s="381"/>
    </row>
    <row r="14" spans="1:9" ht="12.75" customHeight="1">
      <c r="A14" s="389">
        <v>10</v>
      </c>
      <c r="B14" s="701" t="s">
        <v>1001</v>
      </c>
      <c r="C14" s="391">
        <v>0</v>
      </c>
      <c r="D14" s="410">
        <v>164.79</v>
      </c>
      <c r="E14" s="1119">
        <v>27</v>
      </c>
      <c r="F14" s="1120">
        <v>5.8</v>
      </c>
      <c r="G14" s="300"/>
      <c r="H14" s="381"/>
      <c r="I14" s="381"/>
    </row>
    <row r="15" spans="1:9" ht="12.75" customHeight="1">
      <c r="A15" s="389">
        <v>11</v>
      </c>
      <c r="B15" s="701" t="s">
        <v>1000</v>
      </c>
      <c r="C15" s="391">
        <v>0</v>
      </c>
      <c r="D15" s="410"/>
      <c r="E15" s="97"/>
      <c r="F15" s="687"/>
      <c r="G15" s="300"/>
      <c r="H15" s="381"/>
      <c r="I15" s="381"/>
    </row>
    <row r="16" spans="1:9" ht="12.75" customHeight="1">
      <c r="A16" s="389">
        <v>12</v>
      </c>
      <c r="B16" s="701" t="s">
        <v>930</v>
      </c>
      <c r="C16" s="391">
        <v>0</v>
      </c>
      <c r="D16" s="410"/>
      <c r="E16" s="97"/>
      <c r="F16" s="687"/>
      <c r="G16" s="300"/>
      <c r="H16" s="381"/>
      <c r="I16" s="381"/>
    </row>
    <row r="17" spans="1:9" ht="12.75" customHeight="1">
      <c r="A17" s="389">
        <v>13</v>
      </c>
      <c r="B17" s="399" t="s">
        <v>1038</v>
      </c>
      <c r="C17" s="391">
        <v>0</v>
      </c>
      <c r="D17" s="410"/>
      <c r="E17" s="97"/>
      <c r="F17" s="687"/>
      <c r="G17" s="300"/>
      <c r="H17" s="381"/>
      <c r="I17" s="381"/>
    </row>
    <row r="18" spans="1:9" ht="25.5">
      <c r="A18" s="389">
        <v>14</v>
      </c>
      <c r="B18" s="701" t="s">
        <v>931</v>
      </c>
      <c r="C18" s="391">
        <v>0</v>
      </c>
      <c r="D18" s="410"/>
      <c r="E18" s="97"/>
      <c r="F18" s="687"/>
      <c r="G18" s="300"/>
      <c r="H18" s="381"/>
      <c r="I18" s="381"/>
    </row>
    <row r="19" spans="1:9" ht="51">
      <c r="A19" s="389">
        <v>15</v>
      </c>
      <c r="B19" s="701" t="s">
        <v>932</v>
      </c>
      <c r="C19" s="391">
        <v>0</v>
      </c>
      <c r="D19" s="410"/>
      <c r="E19" s="97"/>
      <c r="F19" s="687"/>
      <c r="G19" s="300"/>
      <c r="H19" s="381"/>
      <c r="I19" s="381"/>
    </row>
    <row r="20" spans="1:9" ht="15">
      <c r="A20" s="389">
        <v>16</v>
      </c>
      <c r="B20" s="701" t="s">
        <v>933</v>
      </c>
      <c r="C20" s="391">
        <v>0</v>
      </c>
      <c r="D20" s="410"/>
      <c r="E20" s="97"/>
      <c r="F20" s="687"/>
      <c r="G20" s="300"/>
      <c r="H20" s="381"/>
      <c r="I20" s="381"/>
    </row>
    <row r="21" spans="1:9" ht="25.5">
      <c r="A21" s="389">
        <v>17</v>
      </c>
      <c r="B21" s="701" t="s">
        <v>1002</v>
      </c>
      <c r="C21" s="391">
        <v>0</v>
      </c>
      <c r="D21" s="410"/>
      <c r="E21" s="97"/>
      <c r="F21" s="687"/>
      <c r="G21" s="300"/>
      <c r="H21" s="381"/>
      <c r="I21" s="381"/>
    </row>
    <row r="22" spans="1:9" ht="25.5">
      <c r="A22" s="389">
        <v>18</v>
      </c>
      <c r="B22" s="701" t="s">
        <v>1039</v>
      </c>
      <c r="C22" s="391">
        <v>0</v>
      </c>
      <c r="D22" s="410"/>
      <c r="E22" s="97"/>
      <c r="F22" s="687"/>
      <c r="G22" s="300"/>
      <c r="H22" s="381"/>
      <c r="I22" s="381"/>
    </row>
    <row r="23" spans="1:9" ht="15.75" thickBot="1">
      <c r="A23" s="389">
        <v>19</v>
      </c>
      <c r="B23" s="701" t="s">
        <v>1003</v>
      </c>
      <c r="C23" s="391">
        <v>0</v>
      </c>
      <c r="D23" s="391">
        <v>0</v>
      </c>
      <c r="E23" s="391">
        <v>0</v>
      </c>
      <c r="F23" s="705">
        <v>0.23</v>
      </c>
      <c r="G23" s="300"/>
      <c r="H23" s="381"/>
      <c r="I23" s="381"/>
    </row>
    <row r="24" spans="1:9" ht="17.25" customHeight="1" thickBot="1">
      <c r="A24" s="702">
        <v>20</v>
      </c>
      <c r="B24" s="703" t="s">
        <v>1004</v>
      </c>
      <c r="C24" s="104">
        <f>C5+C10</f>
        <v>6197.60399</v>
      </c>
      <c r="D24" s="104">
        <f>D5+D10</f>
        <v>31466.28034</v>
      </c>
      <c r="E24" s="104">
        <f>E5+E10</f>
        <v>8217</v>
      </c>
      <c r="F24" s="400">
        <v>0</v>
      </c>
      <c r="G24" s="300"/>
      <c r="H24" s="381"/>
      <c r="I24" s="381"/>
    </row>
    <row r="25" spans="1:9" ht="12.75" customHeight="1">
      <c r="A25" s="355"/>
      <c r="B25" s="482" t="s">
        <v>309</v>
      </c>
      <c r="C25" s="483">
        <f>C24-'11.c'!C4</f>
        <v>0</v>
      </c>
      <c r="D25" s="1115"/>
      <c r="E25" s="105"/>
      <c r="F25" s="351"/>
      <c r="G25" s="300"/>
      <c r="H25" s="381"/>
      <c r="I25" s="381"/>
    </row>
    <row r="26" spans="1:9" ht="12.75" customHeight="1">
      <c r="A26" s="401" t="s">
        <v>690</v>
      </c>
      <c r="B26" s="402"/>
      <c r="C26" s="204"/>
      <c r="D26" s="204"/>
      <c r="E26" s="205"/>
      <c r="F26" s="401"/>
      <c r="G26" s="300"/>
      <c r="H26" s="381"/>
      <c r="I26" s="381"/>
    </row>
    <row r="27" spans="1:9" ht="24.75" customHeight="1">
      <c r="A27" s="1303" t="s">
        <v>15</v>
      </c>
      <c r="B27" s="1303"/>
      <c r="C27" s="1303"/>
      <c r="D27" s="1303"/>
      <c r="E27" s="1303"/>
      <c r="F27" s="1303"/>
      <c r="G27" s="300"/>
      <c r="H27" s="381"/>
      <c r="I27" s="381"/>
    </row>
    <row r="28" spans="1:9" ht="12.75" customHeight="1">
      <c r="A28" s="404" t="s">
        <v>13</v>
      </c>
      <c r="B28" s="349"/>
      <c r="C28" s="405"/>
      <c r="D28" s="405"/>
      <c r="E28" s="405"/>
      <c r="F28" s="405"/>
      <c r="G28" s="300"/>
      <c r="H28" s="381"/>
      <c r="I28" s="381"/>
    </row>
    <row r="29" spans="1:9" ht="26.25" customHeight="1">
      <c r="A29" s="1303" t="s">
        <v>741</v>
      </c>
      <c r="B29" s="1303"/>
      <c r="C29" s="1303"/>
      <c r="D29" s="1303"/>
      <c r="E29" s="1303"/>
      <c r="F29" s="1303"/>
      <c r="G29" s="300"/>
      <c r="H29" s="381"/>
      <c r="I29" s="381"/>
    </row>
    <row r="30" spans="1:9" ht="15" customHeight="1">
      <c r="A30" s="406" t="s">
        <v>892</v>
      </c>
      <c r="B30" s="403"/>
      <c r="C30" s="403"/>
      <c r="D30" s="403"/>
      <c r="E30" s="403"/>
      <c r="F30" s="403"/>
      <c r="G30" s="300"/>
      <c r="H30" s="381"/>
      <c r="I30" s="381"/>
    </row>
    <row r="31" spans="1:9" ht="40.5" customHeight="1">
      <c r="A31" s="1301" t="s">
        <v>934</v>
      </c>
      <c r="B31" s="1302"/>
      <c r="C31" s="1302"/>
      <c r="D31" s="1302"/>
      <c r="E31" s="1302"/>
      <c r="F31" s="1302"/>
      <c r="G31" s="300"/>
      <c r="H31" s="381"/>
      <c r="I31" s="381"/>
    </row>
    <row r="32" spans="1:9" ht="15">
      <c r="A32" s="704"/>
      <c r="B32" s="704"/>
      <c r="C32" s="704"/>
      <c r="D32" s="704"/>
      <c r="E32" s="704"/>
      <c r="F32" s="704"/>
      <c r="G32" s="300"/>
      <c r="H32" s="381"/>
      <c r="I32" s="381"/>
    </row>
    <row r="33" spans="1:9" ht="12.75" customHeight="1">
      <c r="A33" s="406" t="s">
        <v>740</v>
      </c>
      <c r="B33" s="403"/>
      <c r="C33" s="403"/>
      <c r="D33" s="403"/>
      <c r="E33" s="403"/>
      <c r="F33" s="403"/>
      <c r="G33" s="300"/>
      <c r="H33" s="381"/>
      <c r="I33" s="381"/>
    </row>
    <row r="34" spans="1:9" ht="15">
      <c r="A34" s="405" t="s">
        <v>12</v>
      </c>
      <c r="B34" s="407"/>
      <c r="C34" s="405"/>
      <c r="D34" s="405"/>
      <c r="E34" s="405"/>
      <c r="F34" s="405"/>
      <c r="G34" s="300"/>
      <c r="H34" s="381"/>
      <c r="I34" s="381"/>
    </row>
    <row r="35" spans="1:9" ht="15">
      <c r="A35" s="405" t="s">
        <v>14</v>
      </c>
      <c r="B35" s="300"/>
      <c r="C35" s="300"/>
      <c r="D35" s="408"/>
      <c r="E35" s="300"/>
      <c r="F35" s="300"/>
      <c r="G35" s="300"/>
      <c r="H35" s="381"/>
      <c r="I35" s="381"/>
    </row>
    <row r="36" spans="1:9" ht="15">
      <c r="A36" s="316"/>
      <c r="B36" s="300"/>
      <c r="C36" s="300"/>
      <c r="D36" s="300"/>
      <c r="E36" s="300"/>
      <c r="F36" s="300"/>
      <c r="G36" s="300"/>
      <c r="H36" s="381"/>
      <c r="I36" s="381"/>
    </row>
    <row r="37" spans="1:9" ht="15">
      <c r="A37" s="316"/>
      <c r="B37" s="300"/>
      <c r="C37" s="300"/>
      <c r="D37" s="300"/>
      <c r="E37" s="300"/>
      <c r="F37" s="300"/>
      <c r="G37" s="300"/>
      <c r="H37" s="381"/>
      <c r="I37" s="381"/>
    </row>
    <row r="38" spans="1:9" ht="15">
      <c r="A38" s="316"/>
      <c r="B38" s="300"/>
      <c r="C38" s="300"/>
      <c r="D38" s="300"/>
      <c r="E38" s="300"/>
      <c r="F38" s="300"/>
      <c r="G38" s="300"/>
      <c r="H38" s="381"/>
      <c r="I38" s="381"/>
    </row>
  </sheetData>
  <sheetProtection/>
  <mergeCells count="5">
    <mergeCell ref="A31:F31"/>
    <mergeCell ref="A29:F29"/>
    <mergeCell ref="A27:F27"/>
    <mergeCell ref="A3:A4"/>
    <mergeCell ref="B3:B4"/>
  </mergeCells>
  <conditionalFormatting sqref="C25">
    <cfRule type="cellIs" priority="1" dxfId="13" operator="lessThan" stopIfTrue="1">
      <formula>0</formula>
    </cfRule>
    <cfRule type="cellIs" priority="2" dxfId="13" operator="greaterThan" stopIfTrue="1">
      <formula>0</formula>
    </cfRule>
    <cfRule type="cellIs" priority="3" dxfId="0" operator="notEqual" stopIfTrue="1">
      <formula>$C$24</formula>
    </cfRule>
  </conditionalFormatting>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74" r:id="rId3"/>
  <ignoredErrors>
    <ignoredError sqref="D7:D8 E5 C9" unlockedFormula="1"/>
  </ignoredError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P71"/>
  <sheetViews>
    <sheetView workbookViewId="0" topLeftCell="A4">
      <selection activeCell="T32" sqref="T32"/>
    </sheetView>
  </sheetViews>
  <sheetFormatPr defaultColWidth="11.421875" defaultRowHeight="15"/>
  <cols>
    <col min="1" max="1" width="3.8515625" style="9" customWidth="1"/>
    <col min="2" max="2" width="6.421875" style="50" customWidth="1"/>
    <col min="3" max="3" width="9.7109375" style="50" customWidth="1"/>
    <col min="4" max="4" width="16.8515625" style="50" customWidth="1"/>
    <col min="5" max="5" width="10.8515625" style="50" bestFit="1" customWidth="1"/>
    <col min="6" max="6" width="11.7109375" style="50" bestFit="1" customWidth="1"/>
    <col min="7" max="7" width="9.8515625" style="50" bestFit="1" customWidth="1"/>
    <col min="8" max="8" width="9.7109375" style="50" customWidth="1"/>
    <col min="9" max="10" width="10.421875" style="9" customWidth="1"/>
    <col min="11" max="11" width="9.421875" style="9" customWidth="1"/>
    <col min="12" max="12" width="11.7109375" style="9" bestFit="1" customWidth="1"/>
    <col min="13" max="13" width="10.00390625" style="9" customWidth="1"/>
    <col min="14" max="14" width="8.8515625" style="9" customWidth="1"/>
    <col min="15" max="15" width="8.28125" style="9" customWidth="1"/>
    <col min="16" max="16" width="9.421875" style="9" customWidth="1"/>
    <col min="17" max="17" width="8.421875" style="9" customWidth="1"/>
    <col min="18" max="18" width="11.421875" style="9" customWidth="1"/>
    <col min="19" max="19" width="8.421875" style="9" customWidth="1"/>
    <col min="20" max="20" width="9.421875" style="9" customWidth="1"/>
    <col min="21" max="21" width="9.00390625" style="9" bestFit="1" customWidth="1"/>
    <col min="22" max="16384" width="11.421875" style="9" customWidth="1"/>
  </cols>
  <sheetData>
    <row r="1" spans="1:28" ht="15.75">
      <c r="A1" s="473" t="s">
        <v>1005</v>
      </c>
      <c r="B1" s="349"/>
      <c r="C1" s="349"/>
      <c r="D1" s="349"/>
      <c r="E1" s="349"/>
      <c r="F1" s="349"/>
      <c r="G1" s="349"/>
      <c r="H1" s="349"/>
      <c r="I1" s="350"/>
      <c r="J1" s="350"/>
      <c r="K1" s="350"/>
      <c r="L1" s="350"/>
      <c r="M1" s="350"/>
      <c r="N1" s="350"/>
      <c r="O1" s="350"/>
      <c r="P1" s="351"/>
      <c r="Q1" s="351"/>
      <c r="R1" s="351"/>
      <c r="S1" s="351"/>
      <c r="T1" s="351"/>
      <c r="U1" s="351"/>
      <c r="V1" s="351"/>
      <c r="W1" s="300"/>
      <c r="X1" s="300"/>
      <c r="Y1" s="300"/>
      <c r="Z1" s="300"/>
      <c r="AA1" s="300"/>
      <c r="AB1" s="300"/>
    </row>
    <row r="2" spans="1:28" s="82" customFormat="1" ht="15" customHeight="1">
      <c r="A2" s="352"/>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row>
    <row r="3" spans="1:28" s="82" customFormat="1" ht="15" customHeight="1">
      <c r="A3" s="706" t="s">
        <v>1006</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row>
    <row r="4" spans="1:28" s="82" customFormat="1" ht="15" customHeight="1" thickBot="1">
      <c r="A4" s="352"/>
      <c r="B4" s="352"/>
      <c r="C4" s="352"/>
      <c r="D4" s="352"/>
      <c r="E4" s="352"/>
      <c r="F4" s="352"/>
      <c r="G4" s="352"/>
      <c r="H4" s="352"/>
      <c r="I4" s="352"/>
      <c r="J4" s="352"/>
      <c r="K4" s="352"/>
      <c r="L4" s="352"/>
      <c r="M4" s="352"/>
      <c r="N4" s="352"/>
      <c r="O4" s="352"/>
      <c r="P4" s="352"/>
      <c r="Q4" s="352"/>
      <c r="R4" s="350"/>
      <c r="S4" s="352"/>
      <c r="T4" s="352"/>
      <c r="U4" s="352"/>
      <c r="V4" s="352"/>
      <c r="W4" s="352"/>
      <c r="X4" s="352"/>
      <c r="Y4" s="352"/>
      <c r="Z4" s="354" t="s">
        <v>559</v>
      </c>
      <c r="AA4" s="352"/>
      <c r="AB4" s="352"/>
    </row>
    <row r="5" spans="1:40" ht="28.5" customHeight="1" thickBot="1">
      <c r="A5" s="1320" t="s">
        <v>531</v>
      </c>
      <c r="B5" s="1311" t="s">
        <v>568</v>
      </c>
      <c r="C5" s="1312"/>
      <c r="D5" s="1313"/>
      <c r="E5" s="1308" t="s">
        <v>687</v>
      </c>
      <c r="F5" s="1309"/>
      <c r="G5" s="1309"/>
      <c r="H5" s="1309"/>
      <c r="I5" s="1309"/>
      <c r="J5" s="1309"/>
      <c r="K5" s="1309"/>
      <c r="L5" s="1309"/>
      <c r="M5" s="1309"/>
      <c r="N5" s="1309"/>
      <c r="O5" s="1309"/>
      <c r="P5" s="1309"/>
      <c r="Q5" s="1309"/>
      <c r="R5" s="1309"/>
      <c r="S5" s="1309"/>
      <c r="T5" s="1309"/>
      <c r="U5" s="1309"/>
      <c r="V5" s="1309"/>
      <c r="W5" s="1309"/>
      <c r="X5" s="1309"/>
      <c r="Y5" s="1309"/>
      <c r="Z5" s="1310"/>
      <c r="AA5" s="352"/>
      <c r="AB5" s="352"/>
      <c r="AC5" s="82"/>
      <c r="AD5" s="82"/>
      <c r="AE5" s="82"/>
      <c r="AF5" s="82"/>
      <c r="AG5" s="82"/>
      <c r="AH5" s="82"/>
      <c r="AI5" s="82"/>
      <c r="AJ5" s="82"/>
      <c r="AK5" s="82"/>
      <c r="AL5" s="23"/>
      <c r="AM5" s="7"/>
      <c r="AN5" s="7"/>
    </row>
    <row r="6" spans="1:42" ht="19.5" customHeight="1">
      <c r="A6" s="1321"/>
      <c r="B6" s="1314"/>
      <c r="C6" s="1315"/>
      <c r="D6" s="1316"/>
      <c r="E6" s="1331" t="s">
        <v>676</v>
      </c>
      <c r="F6" s="1332"/>
      <c r="G6" s="1332"/>
      <c r="H6" s="1333"/>
      <c r="I6" s="1331" t="s">
        <v>680</v>
      </c>
      <c r="J6" s="1332"/>
      <c r="K6" s="1332"/>
      <c r="L6" s="1333"/>
      <c r="M6" s="1331" t="s">
        <v>672</v>
      </c>
      <c r="N6" s="1332"/>
      <c r="O6" s="1332"/>
      <c r="P6" s="1332"/>
      <c r="Q6" s="1332"/>
      <c r="R6" s="1333"/>
      <c r="S6" s="1323" t="s">
        <v>670</v>
      </c>
      <c r="T6" s="1324"/>
      <c r="U6" s="1323" t="s">
        <v>560</v>
      </c>
      <c r="V6" s="1324"/>
      <c r="W6" s="1323" t="s">
        <v>673</v>
      </c>
      <c r="X6" s="1324"/>
      <c r="Y6" s="1357" t="s">
        <v>669</v>
      </c>
      <c r="Z6" s="1358"/>
      <c r="AA6" s="352"/>
      <c r="AB6" s="352"/>
      <c r="AC6" s="82"/>
      <c r="AD6" s="82"/>
      <c r="AE6" s="82"/>
      <c r="AF6" s="82"/>
      <c r="AG6" s="82"/>
      <c r="AH6" s="82"/>
      <c r="AI6" s="82"/>
      <c r="AJ6" s="82"/>
      <c r="AK6" s="82"/>
      <c r="AL6" s="82"/>
      <c r="AM6" s="82"/>
      <c r="AN6" s="23"/>
      <c r="AO6" s="7"/>
      <c r="AP6" s="7"/>
    </row>
    <row r="7" spans="1:41" ht="19.5" customHeight="1">
      <c r="A7" s="1321"/>
      <c r="B7" s="1314"/>
      <c r="C7" s="1315"/>
      <c r="D7" s="1316"/>
      <c r="E7" s="1327" t="s">
        <v>671</v>
      </c>
      <c r="F7" s="1328"/>
      <c r="G7" s="1329" t="s">
        <v>679</v>
      </c>
      <c r="H7" s="1330"/>
      <c r="I7" s="1327" t="s">
        <v>856</v>
      </c>
      <c r="J7" s="1328"/>
      <c r="K7" s="1329" t="s">
        <v>681</v>
      </c>
      <c r="L7" s="1330"/>
      <c r="M7" s="1327" t="s">
        <v>688</v>
      </c>
      <c r="N7" s="1328"/>
      <c r="O7" s="1329" t="s">
        <v>689</v>
      </c>
      <c r="P7" s="1328"/>
      <c r="Q7" s="1329" t="s">
        <v>683</v>
      </c>
      <c r="R7" s="1330"/>
      <c r="S7" s="1325"/>
      <c r="T7" s="1326"/>
      <c r="U7" s="1325"/>
      <c r="V7" s="1326"/>
      <c r="W7" s="1325"/>
      <c r="X7" s="1326"/>
      <c r="Y7" s="1359"/>
      <c r="Z7" s="1360"/>
      <c r="AA7" s="352"/>
      <c r="AB7" s="352"/>
      <c r="AC7" s="82"/>
      <c r="AD7" s="82"/>
      <c r="AE7" s="82"/>
      <c r="AF7" s="82"/>
      <c r="AG7" s="82"/>
      <c r="AH7" s="82"/>
      <c r="AI7" s="82"/>
      <c r="AJ7" s="82"/>
      <c r="AK7" s="82"/>
      <c r="AL7" s="82"/>
      <c r="AM7" s="23"/>
      <c r="AN7" s="7"/>
      <c r="AO7" s="7"/>
    </row>
    <row r="8" spans="1:41" s="21" customFormat="1" ht="18.75" customHeight="1" thickBot="1">
      <c r="A8" s="1322"/>
      <c r="B8" s="1317"/>
      <c r="C8" s="1318"/>
      <c r="D8" s="1319"/>
      <c r="E8" s="356" t="s">
        <v>567</v>
      </c>
      <c r="F8" s="357" t="s">
        <v>833</v>
      </c>
      <c r="G8" s="358" t="s">
        <v>567</v>
      </c>
      <c r="H8" s="359" t="s">
        <v>833</v>
      </c>
      <c r="I8" s="356" t="s">
        <v>567</v>
      </c>
      <c r="J8" s="358" t="s">
        <v>833</v>
      </c>
      <c r="K8" s="358" t="s">
        <v>567</v>
      </c>
      <c r="L8" s="359" t="s">
        <v>833</v>
      </c>
      <c r="M8" s="356" t="s">
        <v>567</v>
      </c>
      <c r="N8" s="358" t="s">
        <v>833</v>
      </c>
      <c r="O8" s="358" t="s">
        <v>567</v>
      </c>
      <c r="P8" s="358" t="s">
        <v>833</v>
      </c>
      <c r="Q8" s="358" t="s">
        <v>567</v>
      </c>
      <c r="R8" s="359" t="s">
        <v>833</v>
      </c>
      <c r="S8" s="356" t="s">
        <v>567</v>
      </c>
      <c r="T8" s="359" t="s">
        <v>833</v>
      </c>
      <c r="U8" s="356" t="s">
        <v>567</v>
      </c>
      <c r="V8" s="359" t="s">
        <v>833</v>
      </c>
      <c r="W8" s="356" t="s">
        <v>567</v>
      </c>
      <c r="X8" s="359" t="s">
        <v>833</v>
      </c>
      <c r="Y8" s="707" t="s">
        <v>1008</v>
      </c>
      <c r="Z8" s="379" t="s">
        <v>833</v>
      </c>
      <c r="AA8" s="360"/>
      <c r="AB8" s="360"/>
      <c r="AC8" s="85"/>
      <c r="AD8" s="85"/>
      <c r="AE8" s="85"/>
      <c r="AF8" s="85"/>
      <c r="AG8" s="85"/>
      <c r="AH8" s="85"/>
      <c r="AI8" s="85"/>
      <c r="AJ8" s="85"/>
      <c r="AK8" s="85"/>
      <c r="AL8" s="85"/>
      <c r="AM8" s="87"/>
      <c r="AN8" s="20"/>
      <c r="AO8" s="20"/>
    </row>
    <row r="9" spans="1:35" ht="15" customHeight="1">
      <c r="A9" s="361">
        <v>1</v>
      </c>
      <c r="B9" s="1342" t="s">
        <v>682</v>
      </c>
      <c r="C9" s="1365" t="s">
        <v>668</v>
      </c>
      <c r="D9" s="1366"/>
      <c r="E9" s="1105">
        <v>76122.913</v>
      </c>
      <c r="F9" s="1106">
        <v>3332.559</v>
      </c>
      <c r="G9" s="1107">
        <v>11545.1859</v>
      </c>
      <c r="H9" s="1108">
        <v>732.5436</v>
      </c>
      <c r="I9" s="1105">
        <v>3485.7399</v>
      </c>
      <c r="J9" s="1107">
        <v>1065.0462</v>
      </c>
      <c r="K9" s="1107">
        <v>1742.8701</v>
      </c>
      <c r="L9" s="1108">
        <v>532.5231</v>
      </c>
      <c r="M9" s="720"/>
      <c r="N9" s="721"/>
      <c r="O9" s="721"/>
      <c r="P9" s="721"/>
      <c r="Q9" s="721"/>
      <c r="R9" s="694"/>
      <c r="S9" s="720"/>
      <c r="T9" s="694"/>
      <c r="U9" s="1105">
        <v>533.0631</v>
      </c>
      <c r="V9" s="1108">
        <v>425.4306</v>
      </c>
      <c r="W9" s="722">
        <v>7256.596</v>
      </c>
      <c r="X9" s="723">
        <v>324.84</v>
      </c>
      <c r="Y9" s="724">
        <f>E9+G9+I9+K9+M9+O9+Q9+S9+U9+W9</f>
        <v>100686.368</v>
      </c>
      <c r="Z9" s="765">
        <f aca="true" t="shared" si="0" ref="Y9:Z13">F9+H9+J9+L9+N9+P9+R9+T9+V9+X9</f>
        <v>6412.9425</v>
      </c>
      <c r="AA9" s="352"/>
      <c r="AB9" s="352"/>
      <c r="AC9" s="82"/>
      <c r="AD9" s="82"/>
      <c r="AE9" s="82"/>
      <c r="AF9" s="82"/>
      <c r="AG9" s="23"/>
      <c r="AH9" s="7"/>
      <c r="AI9" s="7"/>
    </row>
    <row r="10" spans="1:35" ht="15" customHeight="1">
      <c r="A10" s="361">
        <v>2</v>
      </c>
      <c r="B10" s="1364"/>
      <c r="C10" s="1361" t="s">
        <v>570</v>
      </c>
      <c r="D10" s="1362"/>
      <c r="E10" s="1109">
        <v>501.307</v>
      </c>
      <c r="F10" s="1110">
        <v>2221.706</v>
      </c>
      <c r="G10" s="1111">
        <v>7696.7906</v>
      </c>
      <c r="H10" s="1112">
        <v>488.3624</v>
      </c>
      <c r="I10" s="1109">
        <v>2323.826</v>
      </c>
      <c r="J10" s="1111">
        <v>710.0308</v>
      </c>
      <c r="K10" s="1111">
        <v>1161.9144</v>
      </c>
      <c r="L10" s="1112">
        <v>355.015</v>
      </c>
      <c r="M10" s="725"/>
      <c r="N10" s="727"/>
      <c r="O10" s="727"/>
      <c r="P10" s="727"/>
      <c r="Q10" s="727"/>
      <c r="R10" s="695"/>
      <c r="S10" s="725"/>
      <c r="T10" s="695"/>
      <c r="U10" s="1109">
        <v>355.3754</v>
      </c>
      <c r="V10" s="1112">
        <v>283.6204</v>
      </c>
      <c r="W10" s="728">
        <v>2188.316</v>
      </c>
      <c r="X10" s="729">
        <v>216.56</v>
      </c>
      <c r="Y10" s="730">
        <f t="shared" si="0"/>
        <v>14227.529400000003</v>
      </c>
      <c r="Z10" s="766">
        <f t="shared" si="0"/>
        <v>4275.2946</v>
      </c>
      <c r="AA10" s="352"/>
      <c r="AB10" s="352"/>
      <c r="AC10" s="82"/>
      <c r="AD10" s="82"/>
      <c r="AE10" s="82"/>
      <c r="AF10" s="82"/>
      <c r="AG10" s="23"/>
      <c r="AH10" s="7"/>
      <c r="AI10" s="7"/>
    </row>
    <row r="11" spans="1:35" ht="15" customHeight="1">
      <c r="A11" s="362">
        <v>3</v>
      </c>
      <c r="B11" s="1364"/>
      <c r="C11" s="1335" t="s">
        <v>535</v>
      </c>
      <c r="D11" s="1336"/>
      <c r="E11" s="1109">
        <v>25702.401</v>
      </c>
      <c r="F11" s="1110">
        <v>1110.853</v>
      </c>
      <c r="G11" s="1111">
        <v>3848.3953</v>
      </c>
      <c r="H11" s="1112">
        <v>244.1812</v>
      </c>
      <c r="I11" s="1109">
        <v>1161.9133</v>
      </c>
      <c r="J11" s="1111">
        <v>355.0154</v>
      </c>
      <c r="K11" s="1111">
        <v>580.9567</v>
      </c>
      <c r="L11" s="1112">
        <v>177.508</v>
      </c>
      <c r="M11" s="725"/>
      <c r="N11" s="727"/>
      <c r="O11" s="727"/>
      <c r="P11" s="727"/>
      <c r="Q11" s="727"/>
      <c r="R11" s="695"/>
      <c r="S11" s="725"/>
      <c r="T11" s="695"/>
      <c r="U11" s="1109">
        <v>177.6877</v>
      </c>
      <c r="V11" s="1112">
        <v>141.8102</v>
      </c>
      <c r="W11" s="728">
        <v>624.604</v>
      </c>
      <c r="X11" s="729">
        <v>108.28</v>
      </c>
      <c r="Y11" s="730">
        <f t="shared" si="0"/>
        <v>32095.958</v>
      </c>
      <c r="Z11" s="766">
        <f t="shared" si="0"/>
        <v>2137.6478</v>
      </c>
      <c r="AA11" s="352"/>
      <c r="AB11" s="352"/>
      <c r="AC11" s="82"/>
      <c r="AD11" s="82"/>
      <c r="AE11" s="82"/>
      <c r="AF11" s="82"/>
      <c r="AG11" s="23"/>
      <c r="AH11" s="7"/>
      <c r="AI11" s="7"/>
    </row>
    <row r="12" spans="1:35" ht="15" customHeight="1">
      <c r="A12" s="362">
        <v>4</v>
      </c>
      <c r="B12" s="1368" t="s">
        <v>569</v>
      </c>
      <c r="C12" s="1369"/>
      <c r="D12" s="1370"/>
      <c r="E12" s="725"/>
      <c r="F12" s="726"/>
      <c r="G12" s="727"/>
      <c r="H12" s="695"/>
      <c r="I12" s="725"/>
      <c r="J12" s="727"/>
      <c r="K12" s="727"/>
      <c r="L12" s="695"/>
      <c r="M12" s="725"/>
      <c r="N12" s="727"/>
      <c r="O12" s="727"/>
      <c r="P12" s="727"/>
      <c r="Q12" s="727"/>
      <c r="R12" s="695"/>
      <c r="S12" s="725"/>
      <c r="T12" s="695"/>
      <c r="U12" s="725"/>
      <c r="V12" s="695"/>
      <c r="W12" s="728"/>
      <c r="X12" s="729"/>
      <c r="Y12" s="730">
        <f t="shared" si="0"/>
        <v>0</v>
      </c>
      <c r="Z12" s="766">
        <f>F12+H12+J12+L12+N12+P12+R12+T12+V12+X12</f>
        <v>0</v>
      </c>
      <c r="AA12" s="352"/>
      <c r="AB12" s="352"/>
      <c r="AC12" s="82"/>
      <c r="AD12" s="82"/>
      <c r="AE12" s="82"/>
      <c r="AF12" s="82"/>
      <c r="AG12" s="23"/>
      <c r="AH12" s="7"/>
      <c r="AI12" s="7"/>
    </row>
    <row r="13" spans="1:33" ht="15" customHeight="1" thickBot="1">
      <c r="A13" s="364">
        <v>5</v>
      </c>
      <c r="B13" s="1371" t="s">
        <v>677</v>
      </c>
      <c r="C13" s="1372"/>
      <c r="D13" s="1373"/>
      <c r="E13" s="731">
        <v>0</v>
      </c>
      <c r="F13" s="732">
        <v>0</v>
      </c>
      <c r="G13" s="733">
        <v>0</v>
      </c>
      <c r="H13" s="734">
        <v>0</v>
      </c>
      <c r="I13" s="731">
        <v>0</v>
      </c>
      <c r="J13" s="733">
        <v>0</v>
      </c>
      <c r="K13" s="733">
        <v>0</v>
      </c>
      <c r="L13" s="734">
        <v>0</v>
      </c>
      <c r="M13" s="731">
        <v>0</v>
      </c>
      <c r="N13" s="733">
        <v>0</v>
      </c>
      <c r="O13" s="733">
        <v>0</v>
      </c>
      <c r="P13" s="733">
        <v>0</v>
      </c>
      <c r="Q13" s="733">
        <v>0</v>
      </c>
      <c r="R13" s="734">
        <v>0</v>
      </c>
      <c r="S13" s="735">
        <v>0</v>
      </c>
      <c r="T13" s="736">
        <v>0</v>
      </c>
      <c r="U13" s="737">
        <v>0</v>
      </c>
      <c r="V13" s="738">
        <v>0</v>
      </c>
      <c r="W13" s="739">
        <v>0</v>
      </c>
      <c r="X13" s="740">
        <v>0</v>
      </c>
      <c r="Y13" s="741">
        <f t="shared" si="0"/>
        <v>0</v>
      </c>
      <c r="Z13" s="767">
        <f t="shared" si="0"/>
        <v>0</v>
      </c>
      <c r="AA13" s="352"/>
      <c r="AB13" s="352"/>
      <c r="AC13" s="82"/>
      <c r="AD13" s="82"/>
      <c r="AE13" s="23"/>
      <c r="AF13" s="7"/>
      <c r="AG13" s="7"/>
    </row>
    <row r="14" spans="1:33" s="41" customFormat="1" ht="15" customHeight="1" thickBot="1">
      <c r="A14" s="690">
        <v>6</v>
      </c>
      <c r="B14" s="1374" t="s">
        <v>669</v>
      </c>
      <c r="C14" s="1375"/>
      <c r="D14" s="1376"/>
      <c r="E14" s="742">
        <f>SUM(E9:E13)</f>
        <v>102326.621</v>
      </c>
      <c r="F14" s="743">
        <f aca="true" t="shared" si="1" ref="F14:X14">SUM(F9:F13)</f>
        <v>6665.118</v>
      </c>
      <c r="G14" s="744">
        <f t="shared" si="1"/>
        <v>23090.3718</v>
      </c>
      <c r="H14" s="745">
        <f t="shared" si="1"/>
        <v>1465.0872</v>
      </c>
      <c r="I14" s="742">
        <f t="shared" si="1"/>
        <v>6971.4792</v>
      </c>
      <c r="J14" s="744">
        <f>SUM(J9:J13)</f>
        <v>2130.0924</v>
      </c>
      <c r="K14" s="744">
        <f t="shared" si="1"/>
        <v>3485.7411999999995</v>
      </c>
      <c r="L14" s="745">
        <f>SUM(L9:L13)</f>
        <v>1065.0461</v>
      </c>
      <c r="M14" s="742">
        <f t="shared" si="1"/>
        <v>0</v>
      </c>
      <c r="N14" s="744">
        <f t="shared" si="1"/>
        <v>0</v>
      </c>
      <c r="O14" s="744">
        <f t="shared" si="1"/>
        <v>0</v>
      </c>
      <c r="P14" s="744">
        <f t="shared" si="1"/>
        <v>0</v>
      </c>
      <c r="Q14" s="744">
        <f t="shared" si="1"/>
        <v>0</v>
      </c>
      <c r="R14" s="745">
        <f t="shared" si="1"/>
        <v>0</v>
      </c>
      <c r="S14" s="746">
        <f t="shared" si="1"/>
        <v>0</v>
      </c>
      <c r="T14" s="747">
        <f t="shared" si="1"/>
        <v>0</v>
      </c>
      <c r="U14" s="746">
        <f t="shared" si="1"/>
        <v>1066.1262</v>
      </c>
      <c r="V14" s="747">
        <f t="shared" si="1"/>
        <v>850.8612</v>
      </c>
      <c r="W14" s="748">
        <f t="shared" si="1"/>
        <v>10069.516</v>
      </c>
      <c r="X14" s="749">
        <f t="shared" si="1"/>
        <v>649.68</v>
      </c>
      <c r="Y14" s="750">
        <f>SUM(Y9:Y13)</f>
        <v>147009.8554</v>
      </c>
      <c r="Z14" s="768">
        <f>SUM(Z9:Z13)</f>
        <v>12825.884900000001</v>
      </c>
      <c r="AA14" s="365"/>
      <c r="AB14" s="365"/>
      <c r="AC14" s="84"/>
      <c r="AD14" s="84"/>
      <c r="AE14" s="68"/>
      <c r="AF14" s="18"/>
      <c r="AG14" s="18"/>
    </row>
    <row r="15" spans="1:28" s="82" customFormat="1" ht="15" customHeight="1">
      <c r="A15" s="352"/>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row>
    <row r="16" spans="1:28" ht="14.25" customHeight="1">
      <c r="A16" s="706" t="s">
        <v>1007</v>
      </c>
      <c r="B16" s="366"/>
      <c r="C16" s="366"/>
      <c r="D16" s="366"/>
      <c r="E16" s="366"/>
      <c r="F16" s="366"/>
      <c r="G16" s="366"/>
      <c r="H16" s="366"/>
      <c r="I16" s="366"/>
      <c r="J16" s="366"/>
      <c r="K16" s="366"/>
      <c r="L16" s="366"/>
      <c r="M16" s="366"/>
      <c r="N16" s="366"/>
      <c r="O16" s="366"/>
      <c r="P16" s="366"/>
      <c r="Q16" s="366"/>
      <c r="R16" s="366"/>
      <c r="S16" s="366"/>
      <c r="T16" s="366"/>
      <c r="U16" s="366"/>
      <c r="V16" s="300"/>
      <c r="W16" s="300"/>
      <c r="X16" s="300"/>
      <c r="Y16" s="300"/>
      <c r="Z16" s="300"/>
      <c r="AA16" s="300"/>
      <c r="AB16" s="300"/>
    </row>
    <row r="17" spans="1:28" ht="14.25" customHeight="1" thickBot="1">
      <c r="A17" s="353"/>
      <c r="B17" s="366"/>
      <c r="C17" s="366"/>
      <c r="D17" s="366"/>
      <c r="E17" s="366"/>
      <c r="F17" s="366"/>
      <c r="G17" s="366"/>
      <c r="H17" s="366"/>
      <c r="I17" s="366"/>
      <c r="J17" s="366"/>
      <c r="K17" s="366"/>
      <c r="L17" s="366"/>
      <c r="M17" s="367" t="s">
        <v>559</v>
      </c>
      <c r="N17" s="352"/>
      <c r="O17" s="352"/>
      <c r="P17" s="352"/>
      <c r="Q17" s="352"/>
      <c r="R17" s="352"/>
      <c r="S17" s="352"/>
      <c r="T17" s="352"/>
      <c r="U17" s="352"/>
      <c r="V17" s="352"/>
      <c r="W17" s="300"/>
      <c r="X17" s="300"/>
      <c r="Y17" s="300"/>
      <c r="Z17" s="300"/>
      <c r="AA17" s="300"/>
      <c r="AB17" s="300"/>
    </row>
    <row r="18" spans="1:28" ht="15">
      <c r="A18" s="1346" t="s">
        <v>531</v>
      </c>
      <c r="B18" s="1343" t="s">
        <v>568</v>
      </c>
      <c r="C18" s="1343"/>
      <c r="D18" s="1343"/>
      <c r="E18" s="1350" t="s">
        <v>684</v>
      </c>
      <c r="F18" s="1351"/>
      <c r="G18" s="1352"/>
      <c r="H18" s="1331" t="s">
        <v>686</v>
      </c>
      <c r="I18" s="1332"/>
      <c r="J18" s="1333"/>
      <c r="K18" s="1351" t="s">
        <v>669</v>
      </c>
      <c r="L18" s="1351"/>
      <c r="M18" s="1352"/>
      <c r="N18" s="352"/>
      <c r="O18" s="1356" t="s">
        <v>253</v>
      </c>
      <c r="P18" s="1356"/>
      <c r="Q18" s="1356"/>
      <c r="R18" s="1356"/>
      <c r="S18" s="1356"/>
      <c r="T18" s="1356"/>
      <c r="U18" s="1356"/>
      <c r="V18" s="1356"/>
      <c r="W18" s="1356"/>
      <c r="X18" s="1356"/>
      <c r="Y18" s="1356"/>
      <c r="Z18" s="1356"/>
      <c r="AA18" s="300"/>
      <c r="AB18" s="300"/>
    </row>
    <row r="19" spans="1:33" ht="38.25">
      <c r="A19" s="1347"/>
      <c r="B19" s="1344"/>
      <c r="C19" s="1344"/>
      <c r="D19" s="1344"/>
      <c r="E19" s="368" t="s">
        <v>857</v>
      </c>
      <c r="F19" s="369" t="s">
        <v>685</v>
      </c>
      <c r="G19" s="370" t="s">
        <v>675</v>
      </c>
      <c r="H19" s="368" t="s">
        <v>674</v>
      </c>
      <c r="I19" s="369" t="s">
        <v>685</v>
      </c>
      <c r="J19" s="370" t="s">
        <v>675</v>
      </c>
      <c r="K19" s="371" t="s">
        <v>674</v>
      </c>
      <c r="L19" s="351" t="s">
        <v>685</v>
      </c>
      <c r="M19" s="370" t="s">
        <v>675</v>
      </c>
      <c r="N19" s="352"/>
      <c r="O19" s="1356"/>
      <c r="P19" s="1356"/>
      <c r="Q19" s="1356"/>
      <c r="R19" s="1356"/>
      <c r="S19" s="1356"/>
      <c r="T19" s="1356"/>
      <c r="U19" s="1356"/>
      <c r="V19" s="1356"/>
      <c r="W19" s="1356"/>
      <c r="X19" s="1356"/>
      <c r="Y19" s="1356"/>
      <c r="Z19" s="1356"/>
      <c r="AA19" s="352"/>
      <c r="AB19" s="352"/>
      <c r="AC19" s="82"/>
      <c r="AD19" s="82"/>
      <c r="AE19" s="82"/>
      <c r="AF19" s="82"/>
      <c r="AG19" s="82"/>
    </row>
    <row r="20" spans="1:33" s="21" customFormat="1" ht="25.5" customHeight="1" thickBot="1">
      <c r="A20" s="1348"/>
      <c r="B20" s="1345"/>
      <c r="C20" s="1345"/>
      <c r="D20" s="1345"/>
      <c r="E20" s="356">
        <v>1</v>
      </c>
      <c r="F20" s="358">
        <v>2</v>
      </c>
      <c r="G20" s="359" t="s">
        <v>1032</v>
      </c>
      <c r="H20" s="356">
        <v>4</v>
      </c>
      <c r="I20" s="358">
        <v>5</v>
      </c>
      <c r="J20" s="359" t="s">
        <v>1033</v>
      </c>
      <c r="K20" s="357">
        <v>7</v>
      </c>
      <c r="L20" s="372">
        <v>8</v>
      </c>
      <c r="M20" s="359" t="s">
        <v>1034</v>
      </c>
      <c r="N20" s="360"/>
      <c r="O20" s="352"/>
      <c r="P20" s="352"/>
      <c r="Q20" s="352"/>
      <c r="R20" s="352"/>
      <c r="S20" s="352"/>
      <c r="T20" s="352"/>
      <c r="U20" s="360"/>
      <c r="V20" s="360"/>
      <c r="W20" s="360"/>
      <c r="X20" s="360"/>
      <c r="Y20" s="360"/>
      <c r="Z20" s="360"/>
      <c r="AA20" s="360"/>
      <c r="AB20" s="360"/>
      <c r="AC20" s="85"/>
      <c r="AD20" s="85"/>
      <c r="AE20" s="85"/>
      <c r="AF20" s="85"/>
      <c r="AG20" s="85"/>
    </row>
    <row r="21" spans="1:33" ht="13.5" customHeight="1">
      <c r="A21" s="373"/>
      <c r="B21" s="1304" t="s">
        <v>678</v>
      </c>
      <c r="C21" s="1354" t="s">
        <v>858</v>
      </c>
      <c r="D21" s="820" t="s">
        <v>663</v>
      </c>
      <c r="E21" s="1105">
        <v>15.652</v>
      </c>
      <c r="F21" s="1107">
        <v>10986.538</v>
      </c>
      <c r="G21" s="694">
        <f>IF(E21=0,0,F21/12/E21)</f>
        <v>58.49379206065253</v>
      </c>
      <c r="H21" s="1105">
        <v>1</v>
      </c>
      <c r="I21" s="1107">
        <v>1411.887</v>
      </c>
      <c r="J21" s="751" t="s">
        <v>1040</v>
      </c>
      <c r="K21" s="752">
        <f>E21+H21</f>
        <v>16.652</v>
      </c>
      <c r="L21" s="753">
        <f>F21+I21</f>
        <v>12398.425000000001</v>
      </c>
      <c r="M21" s="694">
        <f aca="true" t="shared" si="2" ref="M21:M30">IF(K21=0,0,L21/12/K21)</f>
        <v>62.0467261189847</v>
      </c>
      <c r="N21" s="352"/>
      <c r="O21" s="352"/>
      <c r="P21" s="352"/>
      <c r="Q21" s="352"/>
      <c r="R21" s="352"/>
      <c r="S21" s="352"/>
      <c r="T21" s="352"/>
      <c r="U21" s="352"/>
      <c r="V21" s="352"/>
      <c r="W21" s="352"/>
      <c r="X21" s="352"/>
      <c r="Y21" s="352"/>
      <c r="Z21" s="352"/>
      <c r="AA21" s="352"/>
      <c r="AB21" s="352"/>
      <c r="AC21" s="82"/>
      <c r="AD21" s="82"/>
      <c r="AE21" s="82"/>
      <c r="AF21" s="82"/>
      <c r="AG21" s="82"/>
    </row>
    <row r="22" spans="1:33" ht="13.5" customHeight="1">
      <c r="A22" s="373">
        <v>1</v>
      </c>
      <c r="B22" s="1341"/>
      <c r="C22" s="1354"/>
      <c r="D22" s="820" t="s">
        <v>664</v>
      </c>
      <c r="E22" s="1105">
        <v>27.893</v>
      </c>
      <c r="F22" s="1107">
        <v>19713.601</v>
      </c>
      <c r="G22" s="694">
        <f aca="true" t="shared" si="3" ref="G22:G30">IF(E22=0,0,F22/12/E22)</f>
        <v>58.896500316686385</v>
      </c>
      <c r="H22" s="1105">
        <v>1.117</v>
      </c>
      <c r="I22" s="1107">
        <v>2321.724</v>
      </c>
      <c r="J22" s="751" t="s">
        <v>1040</v>
      </c>
      <c r="K22" s="754">
        <f>E22+H22</f>
        <v>29.01</v>
      </c>
      <c r="L22" s="755">
        <f>F22+I22</f>
        <v>22035.324999999997</v>
      </c>
      <c r="M22" s="694">
        <f>IF(K22=0,0,L22/12/K22)</f>
        <v>63.29807250373433</v>
      </c>
      <c r="N22" s="352"/>
      <c r="O22" s="352"/>
      <c r="P22" s="352"/>
      <c r="Q22" s="352"/>
      <c r="R22" s="352"/>
      <c r="S22" s="352"/>
      <c r="T22" s="352"/>
      <c r="U22" s="352"/>
      <c r="V22" s="352"/>
      <c r="W22" s="352"/>
      <c r="X22" s="352"/>
      <c r="Y22" s="352"/>
      <c r="Z22" s="352"/>
      <c r="AA22" s="352"/>
      <c r="AB22" s="352"/>
      <c r="AC22" s="82"/>
      <c r="AD22" s="82"/>
      <c r="AE22" s="82"/>
      <c r="AF22" s="82"/>
      <c r="AG22" s="82"/>
    </row>
    <row r="23" spans="1:33" ht="14.25" customHeight="1">
      <c r="A23" s="374">
        <v>2</v>
      </c>
      <c r="B23" s="1341"/>
      <c r="C23" s="1354"/>
      <c r="D23" s="821" t="s">
        <v>665</v>
      </c>
      <c r="E23" s="1109">
        <v>73.096</v>
      </c>
      <c r="F23" s="1111">
        <v>41333.694</v>
      </c>
      <c r="G23" s="695">
        <f t="shared" si="3"/>
        <v>47.12261272846668</v>
      </c>
      <c r="H23" s="1109">
        <v>5.636</v>
      </c>
      <c r="I23" s="1111">
        <v>5412.008</v>
      </c>
      <c r="J23" s="756" t="s">
        <v>1040</v>
      </c>
      <c r="K23" s="754">
        <f aca="true" t="shared" si="4" ref="K23:K31">E23+H23</f>
        <v>78.732</v>
      </c>
      <c r="L23" s="755">
        <f aca="true" t="shared" si="5" ref="L23:L31">F23+I23</f>
        <v>46745.702000000005</v>
      </c>
      <c r="M23" s="695">
        <f t="shared" si="2"/>
        <v>49.47766050229471</v>
      </c>
      <c r="N23" s="352"/>
      <c r="O23" s="352"/>
      <c r="P23" s="352"/>
      <c r="Q23" s="352"/>
      <c r="R23" s="352"/>
      <c r="S23" s="352"/>
      <c r="T23" s="352"/>
      <c r="U23" s="352"/>
      <c r="V23" s="352"/>
      <c r="W23" s="352"/>
      <c r="X23" s="352"/>
      <c r="Y23" s="352"/>
      <c r="Z23" s="352"/>
      <c r="AA23" s="352"/>
      <c r="AB23" s="352"/>
      <c r="AC23" s="82"/>
      <c r="AD23" s="82"/>
      <c r="AE23" s="82"/>
      <c r="AF23" s="82"/>
      <c r="AG23" s="82"/>
    </row>
    <row r="24" spans="1:33" ht="15" customHeight="1">
      <c r="A24" s="374">
        <v>3</v>
      </c>
      <c r="B24" s="1341"/>
      <c r="C24" s="1354"/>
      <c r="D24" s="821" t="s">
        <v>666</v>
      </c>
      <c r="E24" s="1109">
        <v>6.909</v>
      </c>
      <c r="F24" s="1111">
        <v>2864.974</v>
      </c>
      <c r="G24" s="695">
        <f t="shared" si="3"/>
        <v>34.556062141168525</v>
      </c>
      <c r="H24" s="1109">
        <v>0</v>
      </c>
      <c r="I24" s="1111">
        <v>109.4</v>
      </c>
      <c r="J24" s="756" t="s">
        <v>1040</v>
      </c>
      <c r="K24" s="754">
        <f t="shared" si="4"/>
        <v>6.909</v>
      </c>
      <c r="L24" s="755">
        <f t="shared" si="5"/>
        <v>2974.3740000000003</v>
      </c>
      <c r="M24" s="695">
        <f t="shared" si="2"/>
        <v>35.87559704732958</v>
      </c>
      <c r="N24" s="352"/>
      <c r="O24" s="352"/>
      <c r="P24" s="352"/>
      <c r="Q24" s="352"/>
      <c r="R24" s="352"/>
      <c r="S24" s="352"/>
      <c r="T24" s="352"/>
      <c r="U24" s="352"/>
      <c r="V24" s="352"/>
      <c r="W24" s="352"/>
      <c r="X24" s="352"/>
      <c r="Y24" s="352"/>
      <c r="Z24" s="352"/>
      <c r="AA24" s="352"/>
      <c r="AB24" s="352"/>
      <c r="AC24" s="82"/>
      <c r="AD24" s="82"/>
      <c r="AE24" s="82"/>
      <c r="AF24" s="82"/>
      <c r="AG24" s="82"/>
    </row>
    <row r="25" spans="1:33" ht="15" customHeight="1">
      <c r="A25" s="374">
        <v>4</v>
      </c>
      <c r="B25" s="1341"/>
      <c r="C25" s="1354"/>
      <c r="D25" s="821" t="s">
        <v>667</v>
      </c>
      <c r="E25" s="1109">
        <v>17.833</v>
      </c>
      <c r="F25" s="1111">
        <v>5511.198</v>
      </c>
      <c r="G25" s="695">
        <f t="shared" si="3"/>
        <v>25.753743060617957</v>
      </c>
      <c r="H25" s="1109">
        <v>2.138</v>
      </c>
      <c r="I25" s="1111">
        <v>781.595</v>
      </c>
      <c r="J25" s="756" t="s">
        <v>1040</v>
      </c>
      <c r="K25" s="754">
        <f t="shared" si="4"/>
        <v>19.970999999999997</v>
      </c>
      <c r="L25" s="755">
        <f t="shared" si="5"/>
        <v>6292.793000000001</v>
      </c>
      <c r="M25" s="695">
        <f t="shared" si="2"/>
        <v>26.258044998581283</v>
      </c>
      <c r="N25" s="352"/>
      <c r="O25" s="352"/>
      <c r="P25" s="352"/>
      <c r="Q25" s="352"/>
      <c r="R25" s="352"/>
      <c r="S25" s="352"/>
      <c r="T25" s="352"/>
      <c r="U25" s="352"/>
      <c r="V25" s="352"/>
      <c r="W25" s="352"/>
      <c r="X25" s="352"/>
      <c r="Y25" s="352"/>
      <c r="Z25" s="352"/>
      <c r="AA25" s="352"/>
      <c r="AB25" s="352"/>
      <c r="AC25" s="82"/>
      <c r="AD25" s="82"/>
      <c r="AE25" s="82"/>
      <c r="AF25" s="82"/>
      <c r="AG25" s="82"/>
    </row>
    <row r="26" spans="1:33" ht="15" customHeight="1">
      <c r="A26" s="374">
        <v>5</v>
      </c>
      <c r="B26" s="1341"/>
      <c r="C26" s="1354"/>
      <c r="D26" s="821" t="s">
        <v>940</v>
      </c>
      <c r="E26" s="1109">
        <v>12.134</v>
      </c>
      <c r="F26" s="1111">
        <v>7258.094</v>
      </c>
      <c r="G26" s="695">
        <f t="shared" si="3"/>
        <v>49.84680786769958</v>
      </c>
      <c r="H26" s="1109">
        <v>7.573</v>
      </c>
      <c r="I26" s="1111">
        <v>2981.655</v>
      </c>
      <c r="J26" s="756" t="s">
        <v>1040</v>
      </c>
      <c r="K26" s="754">
        <f t="shared" si="4"/>
        <v>19.707</v>
      </c>
      <c r="L26" s="755">
        <f t="shared" si="5"/>
        <v>10239.749</v>
      </c>
      <c r="M26" s="695">
        <f t="shared" si="2"/>
        <v>43.2999653253497</v>
      </c>
      <c r="N26" s="822"/>
      <c r="O26" s="352"/>
      <c r="P26" s="352"/>
      <c r="Q26" s="352"/>
      <c r="R26" s="352"/>
      <c r="S26" s="352"/>
      <c r="T26" s="352"/>
      <c r="U26" s="352"/>
      <c r="V26" s="352"/>
      <c r="W26" s="352"/>
      <c r="X26" s="352"/>
      <c r="Y26" s="352"/>
      <c r="Z26" s="352"/>
      <c r="AA26" s="352"/>
      <c r="AB26" s="352"/>
      <c r="AC26" s="82"/>
      <c r="AD26" s="82"/>
      <c r="AE26" s="82"/>
      <c r="AF26" s="82"/>
      <c r="AG26" s="82"/>
    </row>
    <row r="27" spans="1:33" ht="15" customHeight="1">
      <c r="A27" s="374">
        <v>6</v>
      </c>
      <c r="B27" s="1341"/>
      <c r="C27" s="1355"/>
      <c r="D27" s="375" t="s">
        <v>669</v>
      </c>
      <c r="E27" s="1113">
        <f>SUM(E21:E26)</f>
        <v>153.517</v>
      </c>
      <c r="F27" s="1114">
        <f>SUM(F21:F26)</f>
        <v>87668.099</v>
      </c>
      <c r="G27" s="695">
        <f t="shared" si="3"/>
        <v>47.588702988376966</v>
      </c>
      <c r="H27" s="1113">
        <f>SUM(H21:H26)</f>
        <v>17.464</v>
      </c>
      <c r="I27" s="1114">
        <f>SUM(I21:I26)</f>
        <v>13018.268999999998</v>
      </c>
      <c r="J27" s="756" t="s">
        <v>1040</v>
      </c>
      <c r="K27" s="754">
        <f>E27+H27</f>
        <v>170.981</v>
      </c>
      <c r="L27" s="755">
        <f t="shared" si="5"/>
        <v>100686.368</v>
      </c>
      <c r="M27" s="695">
        <f t="shared" si="2"/>
        <v>49.072883341813814</v>
      </c>
      <c r="N27" s="823"/>
      <c r="O27" s="352"/>
      <c r="P27" s="352"/>
      <c r="Q27" s="352"/>
      <c r="R27" s="352"/>
      <c r="S27" s="352"/>
      <c r="T27" s="352"/>
      <c r="U27" s="352"/>
      <c r="V27" s="352"/>
      <c r="W27" s="352"/>
      <c r="X27" s="352"/>
      <c r="Y27" s="352"/>
      <c r="Z27" s="352"/>
      <c r="AA27" s="352"/>
      <c r="AB27" s="352"/>
      <c r="AC27" s="82"/>
      <c r="AD27" s="82"/>
      <c r="AE27" s="82"/>
      <c r="AF27" s="82"/>
      <c r="AG27" s="82"/>
    </row>
    <row r="28" spans="1:33" ht="15" customHeight="1">
      <c r="A28" s="374">
        <v>7</v>
      </c>
      <c r="B28" s="1341"/>
      <c r="C28" s="1339" t="s">
        <v>859</v>
      </c>
      <c r="D28" s="1340"/>
      <c r="E28" s="1109">
        <v>12.562</v>
      </c>
      <c r="F28" s="1111">
        <v>8198.098</v>
      </c>
      <c r="G28" s="695">
        <f t="shared" si="3"/>
        <v>54.38424083213926</v>
      </c>
      <c r="H28" s="1109">
        <v>10.405</v>
      </c>
      <c r="I28" s="1111">
        <v>6029.431</v>
      </c>
      <c r="J28" s="756" t="s">
        <v>1040</v>
      </c>
      <c r="K28" s="754">
        <f t="shared" si="4"/>
        <v>22.967</v>
      </c>
      <c r="L28" s="755">
        <f t="shared" si="5"/>
        <v>14227.528999999999</v>
      </c>
      <c r="M28" s="695">
        <f t="shared" si="2"/>
        <v>51.62308602197355</v>
      </c>
      <c r="N28" s="823"/>
      <c r="O28" s="352"/>
      <c r="P28" s="352"/>
      <c r="Q28" s="352"/>
      <c r="R28" s="352"/>
      <c r="S28" s="352"/>
      <c r="T28" s="352"/>
      <c r="U28" s="352"/>
      <c r="V28" s="352"/>
      <c r="W28" s="352"/>
      <c r="X28" s="352"/>
      <c r="Y28" s="352"/>
      <c r="Z28" s="352"/>
      <c r="AA28" s="352"/>
      <c r="AB28" s="352"/>
      <c r="AC28" s="82"/>
      <c r="AD28" s="82"/>
      <c r="AE28" s="82"/>
      <c r="AF28" s="82"/>
      <c r="AG28" s="82"/>
    </row>
    <row r="29" spans="1:33" ht="15" customHeight="1">
      <c r="A29" s="374">
        <v>8</v>
      </c>
      <c r="B29" s="1342"/>
      <c r="C29" s="1337" t="s">
        <v>860</v>
      </c>
      <c r="D29" s="1338"/>
      <c r="E29" s="1109">
        <v>83.762</v>
      </c>
      <c r="F29" s="1111">
        <v>29550.796</v>
      </c>
      <c r="G29" s="695">
        <f t="shared" si="3"/>
        <v>29.39956463949444</v>
      </c>
      <c r="H29" s="1109">
        <v>3.843</v>
      </c>
      <c r="I29" s="1111">
        <v>2545.162</v>
      </c>
      <c r="J29" s="756" t="s">
        <v>1040</v>
      </c>
      <c r="K29" s="754">
        <f t="shared" si="4"/>
        <v>87.605</v>
      </c>
      <c r="L29" s="755">
        <f t="shared" si="5"/>
        <v>32095.958</v>
      </c>
      <c r="M29" s="695">
        <f t="shared" si="2"/>
        <v>30.530941917318266</v>
      </c>
      <c r="N29" s="352"/>
      <c r="O29" s="352"/>
      <c r="P29" s="352"/>
      <c r="Q29" s="352"/>
      <c r="R29" s="352"/>
      <c r="S29" s="352"/>
      <c r="T29" s="352"/>
      <c r="U29" s="352"/>
      <c r="V29" s="352"/>
      <c r="W29" s="352"/>
      <c r="X29" s="352"/>
      <c r="Y29" s="352"/>
      <c r="Z29" s="352"/>
      <c r="AA29" s="352"/>
      <c r="AB29" s="352"/>
      <c r="AC29" s="82"/>
      <c r="AD29" s="82"/>
      <c r="AE29" s="82"/>
      <c r="AF29" s="82"/>
      <c r="AG29" s="82"/>
    </row>
    <row r="30" spans="1:33" ht="15" customHeight="1">
      <c r="A30" s="374">
        <v>9</v>
      </c>
      <c r="B30" s="1349" t="s">
        <v>569</v>
      </c>
      <c r="C30" s="1349"/>
      <c r="D30" s="1349"/>
      <c r="E30" s="725"/>
      <c r="F30" s="727"/>
      <c r="G30" s="695">
        <f t="shared" si="3"/>
        <v>0</v>
      </c>
      <c r="H30" s="725"/>
      <c r="I30" s="727"/>
      <c r="J30" s="756" t="s">
        <v>1040</v>
      </c>
      <c r="K30" s="754">
        <f t="shared" si="4"/>
        <v>0</v>
      </c>
      <c r="L30" s="755">
        <f t="shared" si="5"/>
        <v>0</v>
      </c>
      <c r="M30" s="695">
        <f t="shared" si="2"/>
        <v>0</v>
      </c>
      <c r="N30" s="352"/>
      <c r="O30" s="352"/>
      <c r="P30" s="352"/>
      <c r="Q30" s="352"/>
      <c r="R30" s="352"/>
      <c r="S30" s="352"/>
      <c r="T30" s="352"/>
      <c r="U30" s="352"/>
      <c r="V30" s="352"/>
      <c r="W30" s="352"/>
      <c r="X30" s="352"/>
      <c r="Y30" s="352"/>
      <c r="Z30" s="352"/>
      <c r="AA30" s="352"/>
      <c r="AB30" s="352"/>
      <c r="AC30" s="82"/>
      <c r="AD30" s="82"/>
      <c r="AE30" s="82"/>
      <c r="AF30" s="82"/>
      <c r="AG30" s="82"/>
    </row>
    <row r="31" spans="1:33" ht="15" customHeight="1" thickBot="1">
      <c r="A31" s="376">
        <v>10</v>
      </c>
      <c r="B31" s="1367" t="s">
        <v>677</v>
      </c>
      <c r="C31" s="1367"/>
      <c r="D31" s="1367"/>
      <c r="E31" s="757">
        <v>0</v>
      </c>
      <c r="F31" s="758">
        <v>0</v>
      </c>
      <c r="G31" s="696" t="s">
        <v>1040</v>
      </c>
      <c r="H31" s="757">
        <v>0</v>
      </c>
      <c r="I31" s="758">
        <v>0</v>
      </c>
      <c r="J31" s="759" t="s">
        <v>1040</v>
      </c>
      <c r="K31" s="760">
        <f t="shared" si="4"/>
        <v>0</v>
      </c>
      <c r="L31" s="758">
        <f t="shared" si="5"/>
        <v>0</v>
      </c>
      <c r="M31" s="696" t="s">
        <v>1040</v>
      </c>
      <c r="N31" s="352"/>
      <c r="O31" s="352"/>
      <c r="P31" s="352"/>
      <c r="Q31" s="352"/>
      <c r="R31" s="352"/>
      <c r="S31" s="352"/>
      <c r="T31" s="352"/>
      <c r="U31" s="352"/>
      <c r="V31" s="352"/>
      <c r="W31" s="352"/>
      <c r="X31" s="352"/>
      <c r="Y31" s="352"/>
      <c r="Z31" s="352"/>
      <c r="AA31" s="352"/>
      <c r="AB31" s="352"/>
      <c r="AC31" s="82"/>
      <c r="AD31" s="82"/>
      <c r="AE31" s="82"/>
      <c r="AF31" s="82"/>
      <c r="AG31" s="82"/>
    </row>
    <row r="32" spans="1:33" s="41" customFormat="1" ht="15" customHeight="1" thickBot="1">
      <c r="A32" s="377">
        <v>11</v>
      </c>
      <c r="B32" s="1353" t="s">
        <v>669</v>
      </c>
      <c r="C32" s="1353"/>
      <c r="D32" s="1353"/>
      <c r="E32" s="761">
        <f>E27+E28+E29+E30+E31</f>
        <v>249.841</v>
      </c>
      <c r="F32" s="762">
        <f>F27+F28+F29+F30+F31</f>
        <v>125416.993</v>
      </c>
      <c r="G32" s="697"/>
      <c r="H32" s="761">
        <f>H27+H28+H29+H30+H31</f>
        <v>31.712</v>
      </c>
      <c r="I32" s="762">
        <f>I27+I28+I29+I30+I31</f>
        <v>21592.861999999997</v>
      </c>
      <c r="J32" s="763" t="s">
        <v>1040</v>
      </c>
      <c r="K32" s="764">
        <f>K27+K28+K29+K30+K31</f>
        <v>281.553</v>
      </c>
      <c r="L32" s="762">
        <f>L27+L28+L29+L30+L31</f>
        <v>147009.85499999998</v>
      </c>
      <c r="M32" s="697"/>
      <c r="N32" s="352"/>
      <c r="O32" s="352"/>
      <c r="P32" s="352"/>
      <c r="Q32" s="352"/>
      <c r="R32" s="352"/>
      <c r="S32" s="352"/>
      <c r="T32" s="352"/>
      <c r="U32" s="352"/>
      <c r="V32" s="352"/>
      <c r="W32" s="365"/>
      <c r="X32" s="365"/>
      <c r="Y32" s="365"/>
      <c r="Z32" s="365"/>
      <c r="AA32" s="365"/>
      <c r="AB32" s="365"/>
      <c r="AC32" s="84"/>
      <c r="AD32" s="84"/>
      <c r="AE32" s="84"/>
      <c r="AF32" s="84"/>
      <c r="AG32" s="84"/>
    </row>
    <row r="33" spans="1:28" s="82" customFormat="1" ht="15" customHeight="1">
      <c r="A33" s="352"/>
      <c r="B33" s="715" t="s">
        <v>1023</v>
      </c>
      <c r="C33" s="352"/>
      <c r="D33" s="352"/>
      <c r="E33" s="822" t="s">
        <v>941</v>
      </c>
      <c r="F33" s="826">
        <f>F27-E9-G9</f>
        <v>0.00010000000111176632</v>
      </c>
      <c r="G33" s="352"/>
      <c r="H33" s="352"/>
      <c r="I33" s="352"/>
      <c r="L33" s="824">
        <f>L27-Y9</f>
        <v>0</v>
      </c>
      <c r="M33" s="352"/>
      <c r="N33" s="352"/>
      <c r="O33" s="352"/>
      <c r="P33" s="352"/>
      <c r="Q33" s="352"/>
      <c r="R33" s="352"/>
      <c r="S33" s="352"/>
      <c r="T33" s="352"/>
      <c r="U33" s="352"/>
      <c r="V33" s="352"/>
      <c r="W33" s="352"/>
      <c r="X33" s="352"/>
      <c r="Y33" s="352"/>
      <c r="Z33" s="352"/>
      <c r="AA33" s="352"/>
      <c r="AB33" s="352"/>
    </row>
    <row r="34" spans="1:28" s="82" customFormat="1" ht="15" customHeight="1">
      <c r="A34" s="352"/>
      <c r="B34" s="715"/>
      <c r="C34" s="352"/>
      <c r="D34" s="352"/>
      <c r="E34" s="822" t="s">
        <v>942</v>
      </c>
      <c r="F34" s="826">
        <f>F28-E10-G10</f>
        <v>0.0003999999998995918</v>
      </c>
      <c r="G34" s="352"/>
      <c r="H34" s="352"/>
      <c r="I34" s="352"/>
      <c r="L34" s="824">
        <f>L28-Y10</f>
        <v>-0.0004000000044470653</v>
      </c>
      <c r="M34" s="352"/>
      <c r="N34" s="352"/>
      <c r="O34" s="352"/>
      <c r="P34" s="352"/>
      <c r="Q34" s="352"/>
      <c r="R34" s="352"/>
      <c r="S34" s="352"/>
      <c r="T34" s="352"/>
      <c r="U34" s="352"/>
      <c r="V34" s="352"/>
      <c r="W34" s="352"/>
      <c r="X34" s="352"/>
      <c r="Y34" s="352"/>
      <c r="Z34" s="352"/>
      <c r="AA34" s="352"/>
      <c r="AB34" s="352"/>
    </row>
    <row r="35" spans="1:28" s="82" customFormat="1" ht="15" customHeight="1">
      <c r="A35" s="352"/>
      <c r="B35" s="715"/>
      <c r="C35" s="352"/>
      <c r="D35" s="352"/>
      <c r="E35" s="822" t="s">
        <v>571</v>
      </c>
      <c r="F35" s="826">
        <f>F32-E14-G14</f>
        <v>0.00020000000222353265</v>
      </c>
      <c r="G35" s="352"/>
      <c r="H35" s="352"/>
      <c r="I35" s="352"/>
      <c r="L35" s="824">
        <f>L32-Y14</f>
        <v>-0.0004000000189989805</v>
      </c>
      <c r="M35" s="352"/>
      <c r="N35" s="352"/>
      <c r="O35" s="352"/>
      <c r="P35" s="352"/>
      <c r="Q35" s="352"/>
      <c r="R35" s="352"/>
      <c r="S35" s="352"/>
      <c r="T35" s="352"/>
      <c r="U35" s="352"/>
      <c r="V35" s="352"/>
      <c r="W35" s="352"/>
      <c r="X35" s="352"/>
      <c r="Y35" s="352"/>
      <c r="Z35" s="352"/>
      <c r="AA35" s="352"/>
      <c r="AB35" s="352"/>
    </row>
    <row r="36" spans="1:28" s="82" customFormat="1" ht="15" customHeight="1">
      <c r="A36" s="352"/>
      <c r="B36" s="715"/>
      <c r="C36" s="352"/>
      <c r="D36" s="352"/>
      <c r="E36" s="352"/>
      <c r="F36" s="825"/>
      <c r="G36" s="352"/>
      <c r="H36" s="352"/>
      <c r="I36" s="352"/>
      <c r="L36" s="824"/>
      <c r="M36" s="352"/>
      <c r="N36" s="352"/>
      <c r="O36" s="352"/>
      <c r="P36" s="352"/>
      <c r="Q36" s="352"/>
      <c r="R36" s="352"/>
      <c r="S36" s="352"/>
      <c r="T36" s="352"/>
      <c r="U36" s="352"/>
      <c r="V36" s="352"/>
      <c r="W36" s="352"/>
      <c r="X36" s="352"/>
      <c r="Y36" s="352"/>
      <c r="Z36" s="352"/>
      <c r="AA36" s="352"/>
      <c r="AB36" s="352"/>
    </row>
    <row r="37" spans="1:28" s="86" customFormat="1" ht="12.75" customHeight="1">
      <c r="A37" s="708" t="s">
        <v>690</v>
      </c>
      <c r="B37" s="708"/>
      <c r="C37" s="708"/>
      <c r="D37" s="708"/>
      <c r="E37" s="708"/>
      <c r="F37" s="708"/>
      <c r="G37" s="708"/>
      <c r="H37" s="708"/>
      <c r="I37" s="708"/>
      <c r="J37" s="708"/>
      <c r="K37" s="708"/>
      <c r="L37" s="708"/>
      <c r="M37" s="708"/>
      <c r="N37" s="378"/>
      <c r="O37" s="378"/>
      <c r="P37" s="378"/>
      <c r="Q37" s="378"/>
      <c r="R37" s="378"/>
      <c r="S37" s="378"/>
      <c r="T37" s="378"/>
      <c r="U37" s="378"/>
      <c r="V37" s="378"/>
      <c r="W37" s="378"/>
      <c r="X37" s="378"/>
      <c r="Y37" s="378"/>
      <c r="Z37" s="378"/>
      <c r="AA37" s="378"/>
      <c r="AB37" s="378"/>
    </row>
    <row r="38" spans="1:28" s="86" customFormat="1" ht="40.5" customHeight="1">
      <c r="A38" s="1181" t="s">
        <v>1009</v>
      </c>
      <c r="B38" s="1334"/>
      <c r="C38" s="1334"/>
      <c r="D38" s="1334"/>
      <c r="E38" s="1334"/>
      <c r="F38" s="1334"/>
      <c r="G38" s="1334"/>
      <c r="H38" s="1334"/>
      <c r="I38" s="1334"/>
      <c r="J38" s="1334"/>
      <c r="K38" s="1334"/>
      <c r="L38" s="1334"/>
      <c r="M38" s="1334"/>
      <c r="N38" s="378"/>
      <c r="O38" s="378"/>
      <c r="P38" s="378"/>
      <c r="Q38" s="378"/>
      <c r="R38" s="378"/>
      <c r="S38" s="378"/>
      <c r="T38" s="378"/>
      <c r="U38" s="378"/>
      <c r="V38" s="378"/>
      <c r="W38" s="378"/>
      <c r="X38" s="378"/>
      <c r="Y38" s="378"/>
      <c r="Z38" s="378"/>
      <c r="AA38" s="378"/>
      <c r="AB38" s="378"/>
    </row>
    <row r="39" spans="1:28" s="86" customFormat="1" ht="15.75" customHeight="1">
      <c r="A39" s="1181" t="s">
        <v>1031</v>
      </c>
      <c r="B39" s="1334"/>
      <c r="C39" s="1334"/>
      <c r="D39" s="1334"/>
      <c r="E39" s="1334"/>
      <c r="F39" s="1334"/>
      <c r="G39" s="1334"/>
      <c r="H39" s="1334"/>
      <c r="I39" s="1334"/>
      <c r="J39" s="1334"/>
      <c r="K39" s="1334"/>
      <c r="L39" s="1334"/>
      <c r="M39" s="1334"/>
      <c r="N39" s="378"/>
      <c r="O39" s="378"/>
      <c r="P39" s="378"/>
      <c r="Q39" s="378"/>
      <c r="R39" s="378"/>
      <c r="S39" s="378"/>
      <c r="T39" s="378"/>
      <c r="U39" s="378"/>
      <c r="V39" s="378"/>
      <c r="W39" s="378"/>
      <c r="X39" s="378"/>
      <c r="Y39" s="378"/>
      <c r="Z39" s="378"/>
      <c r="AA39" s="378"/>
      <c r="AB39" s="378"/>
    </row>
    <row r="40" spans="1:28" s="86" customFormat="1" ht="50.25" customHeight="1">
      <c r="A40" s="1181" t="s">
        <v>904</v>
      </c>
      <c r="B40" s="1334"/>
      <c r="C40" s="1334"/>
      <c r="D40" s="1334"/>
      <c r="E40" s="1334"/>
      <c r="F40" s="1334"/>
      <c r="G40" s="1334"/>
      <c r="H40" s="1334"/>
      <c r="I40" s="1334"/>
      <c r="J40" s="1334"/>
      <c r="K40" s="1334"/>
      <c r="L40" s="1334"/>
      <c r="M40" s="1334"/>
      <c r="N40" s="378"/>
      <c r="O40" s="378"/>
      <c r="P40" s="378"/>
      <c r="Q40" s="378"/>
      <c r="R40" s="378"/>
      <c r="S40" s="378"/>
      <c r="T40" s="378"/>
      <c r="U40" s="378"/>
      <c r="V40" s="378"/>
      <c r="W40" s="378"/>
      <c r="X40" s="378"/>
      <c r="Y40" s="378"/>
      <c r="Z40" s="378"/>
      <c r="AA40" s="378"/>
      <c r="AB40" s="378"/>
    </row>
    <row r="41" spans="1:28" s="86" customFormat="1" ht="105.75" customHeight="1">
      <c r="A41" s="1181" t="s">
        <v>1010</v>
      </c>
      <c r="B41" s="1334"/>
      <c r="C41" s="1334"/>
      <c r="D41" s="1334"/>
      <c r="E41" s="1334"/>
      <c r="F41" s="1334"/>
      <c r="G41" s="1334"/>
      <c r="H41" s="1334"/>
      <c r="I41" s="1334"/>
      <c r="J41" s="1334"/>
      <c r="K41" s="1334"/>
      <c r="L41" s="1334"/>
      <c r="M41" s="1334"/>
      <c r="N41" s="378"/>
      <c r="O41" s="378"/>
      <c r="P41" s="378"/>
      <c r="Q41" s="378"/>
      <c r="R41" s="378"/>
      <c r="S41" s="378"/>
      <c r="T41" s="378"/>
      <c r="U41" s="378"/>
      <c r="V41" s="378"/>
      <c r="W41" s="378"/>
      <c r="X41" s="378"/>
      <c r="Y41" s="378"/>
      <c r="Z41" s="378"/>
      <c r="AA41" s="378"/>
      <c r="AB41" s="378"/>
    </row>
    <row r="42" spans="1:28" s="86" customFormat="1" ht="15.75" customHeight="1">
      <c r="A42" s="1181" t="s">
        <v>861</v>
      </c>
      <c r="B42" s="1334"/>
      <c r="C42" s="1334"/>
      <c r="D42" s="1334"/>
      <c r="E42" s="1334"/>
      <c r="F42" s="1334"/>
      <c r="G42" s="1334"/>
      <c r="H42" s="1334"/>
      <c r="I42" s="1334"/>
      <c r="J42" s="1334"/>
      <c r="K42" s="1334"/>
      <c r="L42" s="1334"/>
      <c r="M42" s="1334"/>
      <c r="N42" s="378"/>
      <c r="O42" s="378"/>
      <c r="P42" s="378"/>
      <c r="Q42" s="378"/>
      <c r="R42" s="378"/>
      <c r="S42" s="378"/>
      <c r="T42" s="378"/>
      <c r="U42" s="378"/>
      <c r="V42" s="378"/>
      <c r="W42" s="378"/>
      <c r="X42" s="378"/>
      <c r="Y42" s="378"/>
      <c r="Z42" s="378"/>
      <c r="AA42" s="378"/>
      <c r="AB42" s="378"/>
    </row>
    <row r="43" spans="1:28" s="86" customFormat="1" ht="29.25" customHeight="1">
      <c r="A43" s="1181" t="s">
        <v>862</v>
      </c>
      <c r="B43" s="1334"/>
      <c r="C43" s="1334"/>
      <c r="D43" s="1334"/>
      <c r="E43" s="1334"/>
      <c r="F43" s="1334"/>
      <c r="G43" s="1334"/>
      <c r="H43" s="1334"/>
      <c r="I43" s="1334"/>
      <c r="J43" s="1334"/>
      <c r="K43" s="1334"/>
      <c r="L43" s="1334"/>
      <c r="M43" s="1334"/>
      <c r="N43" s="378"/>
      <c r="O43" s="378"/>
      <c r="P43" s="378"/>
      <c r="Q43" s="378"/>
      <c r="R43" s="378"/>
      <c r="S43" s="378"/>
      <c r="T43" s="378"/>
      <c r="U43" s="378"/>
      <c r="V43" s="378"/>
      <c r="W43" s="378"/>
      <c r="X43" s="378"/>
      <c r="Y43" s="378"/>
      <c r="Z43" s="378"/>
      <c r="AA43" s="378"/>
      <c r="AB43" s="378"/>
    </row>
    <row r="44" spans="1:28" s="86" customFormat="1" ht="12.75" customHeight="1">
      <c r="A44" s="1181" t="s">
        <v>1011</v>
      </c>
      <c r="B44" s="1334"/>
      <c r="C44" s="1334"/>
      <c r="D44" s="1334"/>
      <c r="E44" s="1334"/>
      <c r="F44" s="1334"/>
      <c r="G44" s="1334"/>
      <c r="H44" s="1334"/>
      <c r="I44" s="1334"/>
      <c r="J44" s="1334"/>
      <c r="K44" s="1334"/>
      <c r="L44" s="1334"/>
      <c r="M44" s="1334"/>
      <c r="N44" s="378"/>
      <c r="O44" s="378"/>
      <c r="P44" s="378"/>
      <c r="Q44" s="378"/>
      <c r="R44" s="378"/>
      <c r="S44" s="378"/>
      <c r="T44" s="378"/>
      <c r="U44" s="378"/>
      <c r="V44" s="378"/>
      <c r="W44" s="378"/>
      <c r="X44" s="378"/>
      <c r="Y44" s="378"/>
      <c r="Z44" s="378"/>
      <c r="AA44" s="378"/>
      <c r="AB44" s="378"/>
    </row>
    <row r="45" spans="1:28" s="86" customFormat="1" ht="13.5" customHeight="1">
      <c r="A45" s="378"/>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row>
    <row r="46" spans="1:28" s="82" customFormat="1" ht="15"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row>
    <row r="47" s="82" customFormat="1" ht="15"/>
    <row r="48" s="82" customFormat="1" ht="12.75" customHeight="1"/>
    <row r="49" s="82" customFormat="1" ht="15.75" customHeight="1"/>
    <row r="50" s="82" customFormat="1" ht="24.75" customHeight="1"/>
    <row r="51" s="82" customFormat="1" ht="24" customHeight="1"/>
    <row r="52" s="82" customFormat="1" ht="37.5" customHeight="1"/>
    <row r="53" s="82" customFormat="1" ht="15.75" customHeight="1"/>
    <row r="54" s="82" customFormat="1" ht="15.75" customHeight="1"/>
    <row r="55" s="82" customFormat="1" ht="15" customHeight="1"/>
    <row r="56" s="82" customFormat="1" ht="14.25" customHeight="1"/>
    <row r="57" s="82" customFormat="1" ht="16.5" customHeight="1"/>
    <row r="58" s="82" customFormat="1" ht="18.75" customHeight="1"/>
    <row r="59" spans="1:24" ht="12.75">
      <c r="A59" s="43"/>
      <c r="B59" s="45"/>
      <c r="C59" s="45"/>
      <c r="D59" s="45"/>
      <c r="E59" s="45"/>
      <c r="F59" s="45"/>
      <c r="G59" s="45"/>
      <c r="H59" s="45"/>
      <c r="I59" s="22"/>
      <c r="J59" s="22"/>
      <c r="K59" s="22"/>
      <c r="L59" s="22"/>
      <c r="M59" s="22"/>
      <c r="N59" s="22"/>
      <c r="O59" s="22"/>
      <c r="P59" s="43"/>
      <c r="Q59" s="7"/>
      <c r="R59" s="7"/>
      <c r="S59" s="7"/>
      <c r="T59" s="7"/>
      <c r="U59" s="7"/>
      <c r="V59" s="7"/>
      <c r="W59" s="7"/>
      <c r="X59" s="7"/>
    </row>
    <row r="60" spans="1:24" ht="15.75" customHeight="1">
      <c r="A60" s="1363"/>
      <c r="B60" s="1363"/>
      <c r="C60" s="1363"/>
      <c r="D60" s="1363"/>
      <c r="E60" s="1363"/>
      <c r="F60" s="1363"/>
      <c r="G60" s="1363"/>
      <c r="H60" s="1363"/>
      <c r="I60" s="1363"/>
      <c r="J60" s="1363"/>
      <c r="K60" s="1363"/>
      <c r="L60" s="1363"/>
      <c r="M60" s="1363"/>
      <c r="N60" s="1363"/>
      <c r="O60" s="1363"/>
      <c r="P60" s="1363"/>
      <c r="Q60" s="1363"/>
      <c r="R60" s="1363"/>
      <c r="S60" s="1363"/>
      <c r="T60" s="1363"/>
      <c r="U60" s="1363"/>
      <c r="V60" s="7"/>
      <c r="W60" s="7"/>
      <c r="X60" s="7"/>
    </row>
    <row r="61" spans="1:16" ht="15.75">
      <c r="A61" s="46"/>
      <c r="B61" s="47"/>
      <c r="C61" s="47"/>
      <c r="D61" s="47"/>
      <c r="E61" s="47"/>
      <c r="F61" s="47"/>
      <c r="G61" s="47"/>
      <c r="H61" s="47"/>
      <c r="I61" s="23"/>
      <c r="J61" s="23"/>
      <c r="K61" s="23"/>
      <c r="L61" s="23"/>
      <c r="M61" s="23"/>
      <c r="N61" s="23"/>
      <c r="O61" s="23"/>
      <c r="P61" s="23"/>
    </row>
    <row r="62" spans="1:16" ht="12.75">
      <c r="A62" s="23"/>
      <c r="B62" s="47"/>
      <c r="C62" s="47"/>
      <c r="D62" s="47"/>
      <c r="E62" s="47"/>
      <c r="F62" s="47"/>
      <c r="G62" s="47"/>
      <c r="H62" s="47"/>
      <c r="I62" s="23"/>
      <c r="J62" s="23"/>
      <c r="K62" s="23"/>
      <c r="L62" s="23"/>
      <c r="M62" s="23"/>
      <c r="N62" s="23"/>
      <c r="O62" s="23"/>
      <c r="P62" s="23"/>
    </row>
    <row r="63" spans="1:16" ht="12.75">
      <c r="A63" s="48"/>
      <c r="B63" s="49"/>
      <c r="C63" s="49"/>
      <c r="D63" s="49"/>
      <c r="E63" s="49"/>
      <c r="F63" s="49"/>
      <c r="G63" s="49"/>
      <c r="H63" s="49"/>
      <c r="I63" s="48"/>
      <c r="J63" s="48"/>
      <c r="K63" s="48"/>
      <c r="L63" s="48"/>
      <c r="M63" s="48"/>
      <c r="N63" s="48"/>
      <c r="O63" s="48"/>
      <c r="P63" s="48"/>
    </row>
    <row r="64" spans="1:16" ht="12.75">
      <c r="A64" s="48"/>
      <c r="B64" s="49"/>
      <c r="C64" s="49"/>
      <c r="D64" s="49"/>
      <c r="E64" s="49"/>
      <c r="F64" s="49"/>
      <c r="G64" s="49"/>
      <c r="H64" s="49"/>
      <c r="I64" s="48"/>
      <c r="J64" s="48"/>
      <c r="K64" s="48"/>
      <c r="L64" s="48"/>
      <c r="M64" s="48"/>
      <c r="N64" s="48"/>
      <c r="O64" s="48"/>
      <c r="P64" s="48"/>
    </row>
    <row r="65" spans="1:16" ht="12.75">
      <c r="A65" s="48"/>
      <c r="B65" s="49"/>
      <c r="C65" s="49"/>
      <c r="D65" s="49"/>
      <c r="E65" s="49"/>
      <c r="F65" s="49"/>
      <c r="G65" s="49"/>
      <c r="H65" s="49"/>
      <c r="I65" s="48"/>
      <c r="J65" s="48"/>
      <c r="K65" s="48"/>
      <c r="L65" s="48"/>
      <c r="M65" s="48"/>
      <c r="N65" s="48"/>
      <c r="O65" s="48"/>
      <c r="P65" s="48"/>
    </row>
    <row r="66" spans="1:16" ht="12.75">
      <c r="A66" s="48"/>
      <c r="B66" s="49"/>
      <c r="C66" s="49"/>
      <c r="D66" s="49"/>
      <c r="E66" s="49"/>
      <c r="F66" s="49"/>
      <c r="G66" s="49"/>
      <c r="H66" s="49"/>
      <c r="I66" s="48"/>
      <c r="J66" s="48"/>
      <c r="K66" s="48"/>
      <c r="L66" s="48"/>
      <c r="M66" s="48"/>
      <c r="N66" s="48"/>
      <c r="O66" s="48"/>
      <c r="P66" s="48"/>
    </row>
    <row r="67" spans="1:16" ht="12.75">
      <c r="A67" s="48"/>
      <c r="B67" s="49"/>
      <c r="C67" s="49"/>
      <c r="D67" s="49"/>
      <c r="E67" s="49"/>
      <c r="F67" s="49"/>
      <c r="G67" s="49"/>
      <c r="H67" s="49"/>
      <c r="I67" s="48"/>
      <c r="J67" s="48"/>
      <c r="K67" s="48"/>
      <c r="L67" s="48"/>
      <c r="M67" s="48"/>
      <c r="N67" s="48"/>
      <c r="O67" s="48"/>
      <c r="P67" s="48"/>
    </row>
    <row r="68" spans="1:16" ht="12.75">
      <c r="A68" s="48"/>
      <c r="B68" s="49"/>
      <c r="C68" s="49"/>
      <c r="D68" s="49"/>
      <c r="E68" s="49"/>
      <c r="F68" s="49"/>
      <c r="G68" s="49"/>
      <c r="H68" s="49"/>
      <c r="I68" s="48"/>
      <c r="J68" s="48"/>
      <c r="K68" s="48"/>
      <c r="L68" s="48"/>
      <c r="M68" s="48"/>
      <c r="N68" s="48"/>
      <c r="O68" s="48"/>
      <c r="P68" s="48"/>
    </row>
    <row r="69" spans="1:16" ht="12.75">
      <c r="A69" s="48"/>
      <c r="B69" s="49"/>
      <c r="C69" s="49"/>
      <c r="D69" s="49"/>
      <c r="E69" s="49"/>
      <c r="F69" s="49"/>
      <c r="G69" s="49"/>
      <c r="H69" s="49"/>
      <c r="I69" s="48"/>
      <c r="J69" s="48"/>
      <c r="K69" s="48"/>
      <c r="L69" s="48"/>
      <c r="M69" s="48"/>
      <c r="N69" s="48"/>
      <c r="O69" s="48"/>
      <c r="P69" s="48"/>
    </row>
    <row r="70" spans="1:16" ht="12.75">
      <c r="A70" s="48"/>
      <c r="B70" s="49"/>
      <c r="C70" s="49"/>
      <c r="D70" s="49"/>
      <c r="E70" s="49"/>
      <c r="F70" s="49"/>
      <c r="G70" s="49"/>
      <c r="H70" s="49"/>
      <c r="I70" s="48"/>
      <c r="J70" s="48"/>
      <c r="K70" s="48"/>
      <c r="L70" s="48"/>
      <c r="M70" s="48"/>
      <c r="N70" s="48"/>
      <c r="O70" s="48"/>
      <c r="P70" s="48"/>
    </row>
    <row r="71" spans="1:16" ht="12.75">
      <c r="A71" s="48"/>
      <c r="B71" s="49"/>
      <c r="C71" s="49"/>
      <c r="D71" s="49"/>
      <c r="E71" s="49"/>
      <c r="F71" s="49"/>
      <c r="G71" s="49"/>
      <c r="H71" s="49"/>
      <c r="I71" s="48"/>
      <c r="J71" s="48"/>
      <c r="K71" s="48"/>
      <c r="L71" s="48"/>
      <c r="M71" s="48"/>
      <c r="N71" s="48"/>
      <c r="O71" s="48"/>
      <c r="P71" s="48"/>
    </row>
  </sheetData>
  <sheetProtection/>
  <mergeCells count="45">
    <mergeCell ref="A44:M44"/>
    <mergeCell ref="A60:U60"/>
    <mergeCell ref="A41:M41"/>
    <mergeCell ref="B9:B11"/>
    <mergeCell ref="C9:D9"/>
    <mergeCell ref="A39:M39"/>
    <mergeCell ref="B31:D31"/>
    <mergeCell ref="B12:D12"/>
    <mergeCell ref="B13:D13"/>
    <mergeCell ref="B14:D14"/>
    <mergeCell ref="C10:D10"/>
    <mergeCell ref="G7:H7"/>
    <mergeCell ref="E6:H6"/>
    <mergeCell ref="M7:N7"/>
    <mergeCell ref="K7:L7"/>
    <mergeCell ref="E7:F7"/>
    <mergeCell ref="E18:G18"/>
    <mergeCell ref="B32:D32"/>
    <mergeCell ref="A42:M42"/>
    <mergeCell ref="W6:X7"/>
    <mergeCell ref="H18:J18"/>
    <mergeCell ref="K18:M18"/>
    <mergeCell ref="I6:L6"/>
    <mergeCell ref="C21:C27"/>
    <mergeCell ref="O18:Z19"/>
    <mergeCell ref="Y6:Z7"/>
    <mergeCell ref="A43:M43"/>
    <mergeCell ref="A38:M38"/>
    <mergeCell ref="C11:D11"/>
    <mergeCell ref="C29:D29"/>
    <mergeCell ref="C28:D28"/>
    <mergeCell ref="A40:M40"/>
    <mergeCell ref="B21:B29"/>
    <mergeCell ref="B18:D20"/>
    <mergeCell ref="A18:A20"/>
    <mergeCell ref="B30:D30"/>
    <mergeCell ref="E5:Z5"/>
    <mergeCell ref="B5:D8"/>
    <mergeCell ref="A5:A8"/>
    <mergeCell ref="U6:V7"/>
    <mergeCell ref="I7:J7"/>
    <mergeCell ref="S6:T7"/>
    <mergeCell ref="Q7:R7"/>
    <mergeCell ref="O7:P7"/>
    <mergeCell ref="M6:R6"/>
  </mergeCells>
  <conditionalFormatting sqref="F33:F35 L33:L35">
    <cfRule type="cellIs" priority="1" dxfId="13" operator="lessThan" stopIfTrue="1">
      <formula>0</formula>
    </cfRule>
    <cfRule type="cellIs" priority="2" dxfId="13" operator="greaterThan" stopIfTrue="1">
      <formula>0</formula>
    </cfRule>
  </conditionalFormatting>
  <printOptions horizontalCentered="1"/>
  <pageMargins left="0.2362204724409449" right="0.2755905511811024" top="0.47" bottom="0.29" header="0.28" footer="0.19"/>
  <pageSetup cellComments="asDisplayed" fitToHeight="1" fitToWidth="1" horizontalDpi="600" verticalDpi="600" orientation="landscape" paperSize="9" scale="54" r:id="rId3"/>
  <ignoredErrors>
    <ignoredError sqref="K23:K26 L23:L26 L28 L30:L31 H32 L29 K29:K31 L27 F14:I14 K32 K28 M14:X14 K14" unlockedFormula="1"/>
  </ignoredError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T37"/>
  <sheetViews>
    <sheetView zoomScale="90" zoomScaleNormal="90" zoomScalePageLayoutView="0" workbookViewId="0" topLeftCell="A1">
      <selection activeCell="C35" sqref="C35"/>
    </sheetView>
  </sheetViews>
  <sheetFormatPr defaultColWidth="11.421875" defaultRowHeight="15"/>
  <cols>
    <col min="1" max="1" width="3.421875" style="11" customWidth="1"/>
    <col min="2" max="2" width="9.00390625" style="11" customWidth="1"/>
    <col min="3" max="3" width="48.00390625" style="11" customWidth="1"/>
    <col min="4" max="18" width="12.7109375" style="11" customWidth="1"/>
    <col min="19" max="19" width="13.8515625" style="11" bestFit="1" customWidth="1"/>
    <col min="20" max="16384" width="11.421875" style="11" customWidth="1"/>
  </cols>
  <sheetData>
    <row r="1" spans="1:18" ht="15.75">
      <c r="A1" s="563" t="s">
        <v>924</v>
      </c>
      <c r="B1" s="185"/>
      <c r="C1" s="185"/>
      <c r="D1" s="10"/>
      <c r="E1" s="10"/>
      <c r="F1" s="10"/>
      <c r="G1" s="10"/>
      <c r="H1" s="10"/>
      <c r="I1" s="10"/>
      <c r="J1" s="1103"/>
      <c r="K1" s="10"/>
      <c r="L1" s="10"/>
      <c r="M1" s="10"/>
      <c r="N1" s="10"/>
      <c r="O1" s="10"/>
      <c r="P1" s="564"/>
      <c r="Q1" s="564"/>
      <c r="R1" s="10"/>
    </row>
    <row r="2" spans="1:18" s="12" customFormat="1" ht="13.5" thickBot="1">
      <c r="A2" s="432"/>
      <c r="B2" s="432"/>
      <c r="C2" s="432"/>
      <c r="D2" s="432"/>
      <c r="E2" s="432"/>
      <c r="F2" s="432"/>
      <c r="G2" s="432"/>
      <c r="H2" s="432"/>
      <c r="I2" s="432"/>
      <c r="J2" s="432"/>
      <c r="K2" s="432"/>
      <c r="L2" s="432"/>
      <c r="M2" s="432"/>
      <c r="N2" s="432"/>
      <c r="O2" s="432"/>
      <c r="Q2" s="432"/>
      <c r="R2" s="16" t="s">
        <v>710</v>
      </c>
    </row>
    <row r="3" spans="1:18" s="12" customFormat="1" ht="17.25" customHeight="1">
      <c r="A3" s="1393" t="s">
        <v>531</v>
      </c>
      <c r="B3" s="1396" t="s">
        <v>751</v>
      </c>
      <c r="C3" s="1397"/>
      <c r="D3" s="1406" t="s">
        <v>770</v>
      </c>
      <c r="E3" s="1407"/>
      <c r="F3" s="1407"/>
      <c r="G3" s="1407"/>
      <c r="H3" s="1407"/>
      <c r="I3" s="1407"/>
      <c r="J3" s="1407"/>
      <c r="K3" s="1407"/>
      <c r="L3" s="1407"/>
      <c r="M3" s="1407"/>
      <c r="N3" s="1407"/>
      <c r="O3" s="1407"/>
      <c r="P3" s="1408"/>
      <c r="Q3" s="1383" t="s">
        <v>469</v>
      </c>
      <c r="R3" s="1384"/>
    </row>
    <row r="4" spans="1:19" s="12" customFormat="1" ht="15" customHeight="1">
      <c r="A4" s="1394"/>
      <c r="B4" s="1398"/>
      <c r="C4" s="1399"/>
      <c r="D4" s="1387" t="s">
        <v>982</v>
      </c>
      <c r="E4" s="1388"/>
      <c r="F4" s="1388"/>
      <c r="G4" s="1388"/>
      <c r="H4" s="1388"/>
      <c r="I4" s="1389"/>
      <c r="J4" s="1385" t="s">
        <v>735</v>
      </c>
      <c r="K4" s="1409" t="s">
        <v>470</v>
      </c>
      <c r="L4" s="1410"/>
      <c r="M4" s="1410"/>
      <c r="N4" s="1410"/>
      <c r="O4" s="1411"/>
      <c r="P4" s="1404" t="s">
        <v>669</v>
      </c>
      <c r="Q4" s="1415" t="s">
        <v>736</v>
      </c>
      <c r="R4" s="1377" t="s">
        <v>737</v>
      </c>
      <c r="S4" s="565"/>
    </row>
    <row r="5" spans="1:18" ht="33" customHeight="1">
      <c r="A5" s="1394"/>
      <c r="B5" s="1398"/>
      <c r="C5" s="1399"/>
      <c r="D5" s="233" t="s">
        <v>983</v>
      </c>
      <c r="E5" s="233" t="s">
        <v>984</v>
      </c>
      <c r="F5" s="233" t="s">
        <v>985</v>
      </c>
      <c r="G5" s="233" t="s">
        <v>986</v>
      </c>
      <c r="H5" s="233" t="s">
        <v>987</v>
      </c>
      <c r="I5" s="233" t="s">
        <v>988</v>
      </c>
      <c r="J5" s="1386"/>
      <c r="K5" s="566" t="s">
        <v>761</v>
      </c>
      <c r="L5" s="233" t="s">
        <v>471</v>
      </c>
      <c r="M5" s="233" t="s">
        <v>472</v>
      </c>
      <c r="N5" s="233" t="s">
        <v>473</v>
      </c>
      <c r="O5" s="233" t="s">
        <v>989</v>
      </c>
      <c r="P5" s="1405"/>
      <c r="Q5" s="1416"/>
      <c r="R5" s="1378"/>
    </row>
    <row r="6" spans="1:18" s="572" customFormat="1" ht="12.75" thickBot="1">
      <c r="A6" s="1395"/>
      <c r="B6" s="1400"/>
      <c r="C6" s="1401"/>
      <c r="D6" s="1390" t="s">
        <v>611</v>
      </c>
      <c r="E6" s="1391"/>
      <c r="F6" s="1391"/>
      <c r="G6" s="1391"/>
      <c r="H6" s="1391"/>
      <c r="I6" s="1392"/>
      <c r="J6" s="568" t="s">
        <v>612</v>
      </c>
      <c r="K6" s="1390" t="s">
        <v>613</v>
      </c>
      <c r="L6" s="1391"/>
      <c r="M6" s="1391"/>
      <c r="N6" s="1391"/>
      <c r="O6" s="1392"/>
      <c r="P6" s="569" t="s">
        <v>885</v>
      </c>
      <c r="Q6" s="570" t="s">
        <v>615</v>
      </c>
      <c r="R6" s="571" t="s">
        <v>616</v>
      </c>
    </row>
    <row r="7" spans="1:18" ht="12.75">
      <c r="A7" s="573">
        <v>1</v>
      </c>
      <c r="B7" s="574" t="s">
        <v>731</v>
      </c>
      <c r="C7" s="575"/>
      <c r="D7" s="1065">
        <f aca="true" t="shared" si="0" ref="D7:I7">SUM(D8+D9+D10+D11+D12+D13+D15+D19+D23+D24)</f>
        <v>28835.587</v>
      </c>
      <c r="E7" s="1065">
        <f t="shared" si="0"/>
        <v>4275.434</v>
      </c>
      <c r="F7" s="1065">
        <f t="shared" si="0"/>
        <v>3594.467</v>
      </c>
      <c r="G7" s="1065">
        <f t="shared" si="0"/>
        <v>1345.182</v>
      </c>
      <c r="H7" s="1065">
        <f t="shared" si="0"/>
        <v>89</v>
      </c>
      <c r="I7" s="1065">
        <f t="shared" si="0"/>
        <v>1067</v>
      </c>
      <c r="J7" s="1066">
        <f aca="true" t="shared" si="1" ref="J7:R7">SUM(J8+J9+J10+J11+J12+J13+J15+J19+J23+J24)</f>
        <v>9187.885</v>
      </c>
      <c r="K7" s="1066">
        <f t="shared" si="1"/>
        <v>34.78</v>
      </c>
      <c r="L7" s="1066">
        <f t="shared" si="1"/>
        <v>3007.9809999999998</v>
      </c>
      <c r="M7" s="1066">
        <f t="shared" si="1"/>
        <v>0</v>
      </c>
      <c r="N7" s="1066">
        <f t="shared" si="1"/>
        <v>345</v>
      </c>
      <c r="O7" s="1066">
        <f t="shared" si="1"/>
        <v>0</v>
      </c>
      <c r="P7" s="1067">
        <f t="shared" si="1"/>
        <v>51782.316</v>
      </c>
      <c r="Q7" s="1067">
        <f t="shared" si="1"/>
        <v>51782.316</v>
      </c>
      <c r="R7" s="1068">
        <f t="shared" si="1"/>
        <v>0</v>
      </c>
    </row>
    <row r="8" spans="1:20" ht="12.75" customHeight="1">
      <c r="A8" s="576">
        <v>2</v>
      </c>
      <c r="B8" s="1381" t="s">
        <v>621</v>
      </c>
      <c r="C8" s="1382"/>
      <c r="D8" s="1069">
        <v>280</v>
      </c>
      <c r="E8" s="1069"/>
      <c r="F8" s="1069"/>
      <c r="G8" s="1069"/>
      <c r="H8" s="1069"/>
      <c r="I8" s="1069"/>
      <c r="J8" s="1070">
        <v>5051.4</v>
      </c>
      <c r="K8" s="1070"/>
      <c r="L8" s="1070"/>
      <c r="M8" s="1070"/>
      <c r="N8" s="1070"/>
      <c r="O8" s="1070"/>
      <c r="P8" s="1071">
        <f aca="true" t="shared" si="2" ref="P8:P26">SUM(D8:O8)</f>
        <v>5331.4</v>
      </c>
      <c r="Q8" s="1071">
        <f>P8</f>
        <v>5331.4</v>
      </c>
      <c r="R8" s="1072">
        <v>0</v>
      </c>
      <c r="S8" s="1102"/>
      <c r="T8" s="578"/>
    </row>
    <row r="9" spans="1:19" ht="24" customHeight="1">
      <c r="A9" s="576">
        <v>3</v>
      </c>
      <c r="B9" s="1381" t="s">
        <v>622</v>
      </c>
      <c r="C9" s="1382"/>
      <c r="D9" s="1069">
        <v>4608.599</v>
      </c>
      <c r="E9" s="1069">
        <f>30+15+4230.434</f>
        <v>4275.434</v>
      </c>
      <c r="F9" s="1069">
        <f>603.178+10+2981.289</f>
        <v>3594.467</v>
      </c>
      <c r="G9" s="1069">
        <f>608.157+690.525+46.5</f>
        <v>1345.182</v>
      </c>
      <c r="H9" s="1069">
        <f>85+4</f>
        <v>89</v>
      </c>
      <c r="I9" s="1069"/>
      <c r="J9" s="1070">
        <f>9187.885-8594.255</f>
        <v>593.630000000001</v>
      </c>
      <c r="K9" s="1070">
        <v>34.78</v>
      </c>
      <c r="L9" s="1070">
        <v>0</v>
      </c>
      <c r="M9" s="1070"/>
      <c r="N9" s="1070">
        <v>345</v>
      </c>
      <c r="O9" s="1070"/>
      <c r="P9" s="1071">
        <f>SUM(D9:O9)</f>
        <v>14886.092000000002</v>
      </c>
      <c r="Q9" s="1071">
        <f aca="true" t="shared" si="3" ref="Q9:Q27">P9</f>
        <v>14886.092000000002</v>
      </c>
      <c r="R9" s="1072">
        <v>0</v>
      </c>
      <c r="S9" s="1104"/>
    </row>
    <row r="10" spans="1:18" ht="24" customHeight="1">
      <c r="A10" s="576">
        <v>4</v>
      </c>
      <c r="B10" s="1379" t="s">
        <v>732</v>
      </c>
      <c r="C10" s="1380"/>
      <c r="D10" s="1069"/>
      <c r="E10" s="1069"/>
      <c r="F10" s="1069"/>
      <c r="G10" s="1069"/>
      <c r="H10" s="1069"/>
      <c r="I10" s="1069"/>
      <c r="J10" s="1070"/>
      <c r="K10" s="1070"/>
      <c r="L10" s="1070"/>
      <c r="M10" s="1070"/>
      <c r="N10" s="1070"/>
      <c r="O10" s="1070"/>
      <c r="P10" s="1071">
        <f>SUM(D10:O10)</f>
        <v>0</v>
      </c>
      <c r="Q10" s="1071">
        <f t="shared" si="3"/>
        <v>0</v>
      </c>
      <c r="R10" s="1072">
        <v>0</v>
      </c>
    </row>
    <row r="11" spans="1:18" ht="12.75">
      <c r="A11" s="576">
        <v>5</v>
      </c>
      <c r="B11" s="1381" t="s">
        <v>734</v>
      </c>
      <c r="C11" s="1382"/>
      <c r="D11" s="1069"/>
      <c r="E11" s="1069"/>
      <c r="F11" s="1069"/>
      <c r="G11" s="1069"/>
      <c r="H11" s="1069"/>
      <c r="I11" s="1069"/>
      <c r="J11" s="1070"/>
      <c r="K11" s="1070"/>
      <c r="L11" s="1070"/>
      <c r="M11" s="1070"/>
      <c r="N11" s="1070"/>
      <c r="O11" s="1070"/>
      <c r="P11" s="1071">
        <f t="shared" si="2"/>
        <v>0</v>
      </c>
      <c r="Q11" s="1071">
        <f t="shared" si="3"/>
        <v>0</v>
      </c>
      <c r="R11" s="1072">
        <v>0</v>
      </c>
    </row>
    <row r="12" spans="1:18" ht="12.75">
      <c r="A12" s="576">
        <v>6</v>
      </c>
      <c r="B12" s="1381" t="s">
        <v>623</v>
      </c>
      <c r="C12" s="1382"/>
      <c r="D12" s="1069"/>
      <c r="E12" s="1069"/>
      <c r="F12" s="1069"/>
      <c r="G12" s="1069"/>
      <c r="H12" s="1069"/>
      <c r="I12" s="1069"/>
      <c r="J12" s="1070"/>
      <c r="K12" s="1070"/>
      <c r="L12" s="1070"/>
      <c r="M12" s="1070"/>
      <c r="N12" s="1070"/>
      <c r="O12" s="1070"/>
      <c r="P12" s="1071">
        <f t="shared" si="2"/>
        <v>0</v>
      </c>
      <c r="Q12" s="1071">
        <f t="shared" si="3"/>
        <v>0</v>
      </c>
      <c r="R12" s="1072">
        <v>0</v>
      </c>
    </row>
    <row r="13" spans="1:18" ht="12.75">
      <c r="A13" s="579">
        <v>7</v>
      </c>
      <c r="B13" s="1417" t="s">
        <v>733</v>
      </c>
      <c r="C13" s="1418"/>
      <c r="D13" s="1073"/>
      <c r="E13" s="1073"/>
      <c r="F13" s="1073"/>
      <c r="G13" s="1073"/>
      <c r="H13" s="1073"/>
      <c r="I13" s="1073"/>
      <c r="J13" s="1074"/>
      <c r="K13" s="1074"/>
      <c r="L13" s="1074"/>
      <c r="M13" s="1074"/>
      <c r="N13" s="1074"/>
      <c r="O13" s="1074"/>
      <c r="P13" s="1075">
        <f t="shared" si="2"/>
        <v>0</v>
      </c>
      <c r="Q13" s="1075">
        <f t="shared" si="3"/>
        <v>0</v>
      </c>
      <c r="R13" s="1076">
        <v>0</v>
      </c>
    </row>
    <row r="14" spans="1:18" ht="12.75">
      <c r="A14" s="580">
        <v>8</v>
      </c>
      <c r="B14" s="581" t="s">
        <v>561</v>
      </c>
      <c r="C14" s="582" t="s">
        <v>624</v>
      </c>
      <c r="D14" s="1077"/>
      <c r="E14" s="1077"/>
      <c r="F14" s="1077"/>
      <c r="G14" s="1077"/>
      <c r="H14" s="1077"/>
      <c r="I14" s="1077"/>
      <c r="J14" s="1078"/>
      <c r="K14" s="1078"/>
      <c r="L14" s="1078"/>
      <c r="M14" s="1078"/>
      <c r="N14" s="1078"/>
      <c r="O14" s="1078"/>
      <c r="P14" s="1079">
        <f t="shared" si="2"/>
        <v>0</v>
      </c>
      <c r="Q14" s="1079">
        <f t="shared" si="3"/>
        <v>0</v>
      </c>
      <c r="R14" s="1080">
        <v>0</v>
      </c>
    </row>
    <row r="15" spans="1:18" ht="12.75">
      <c r="A15" s="583">
        <v>9</v>
      </c>
      <c r="B15" s="1402" t="s">
        <v>625</v>
      </c>
      <c r="C15" s="1403"/>
      <c r="D15" s="1081">
        <v>4447.688</v>
      </c>
      <c r="E15" s="1081"/>
      <c r="F15" s="1081"/>
      <c r="G15" s="1081"/>
      <c r="H15" s="1081"/>
      <c r="I15" s="1081">
        <v>1067</v>
      </c>
      <c r="J15" s="1082">
        <v>2006.892</v>
      </c>
      <c r="K15" s="1082"/>
      <c r="L15" s="1082"/>
      <c r="M15" s="1082"/>
      <c r="N15" s="1082"/>
      <c r="O15" s="1082"/>
      <c r="P15" s="1083">
        <f t="shared" si="2"/>
        <v>7521.58</v>
      </c>
      <c r="Q15" s="1083">
        <f t="shared" si="3"/>
        <v>7521.58</v>
      </c>
      <c r="R15" s="1084">
        <v>0</v>
      </c>
    </row>
    <row r="16" spans="1:18" ht="12.75">
      <c r="A16" s="584">
        <v>10</v>
      </c>
      <c r="B16" s="585" t="s">
        <v>561</v>
      </c>
      <c r="C16" s="586" t="s">
        <v>626</v>
      </c>
      <c r="D16" s="1085"/>
      <c r="E16" s="1085"/>
      <c r="F16" s="1085"/>
      <c r="G16" s="1085"/>
      <c r="H16" s="1085"/>
      <c r="I16" s="1085"/>
      <c r="J16" s="1086"/>
      <c r="K16" s="1086"/>
      <c r="L16" s="1086"/>
      <c r="M16" s="1086"/>
      <c r="N16" s="1086"/>
      <c r="O16" s="1086"/>
      <c r="P16" s="1087">
        <f t="shared" si="2"/>
        <v>0</v>
      </c>
      <c r="Q16" s="1087">
        <f t="shared" si="3"/>
        <v>0</v>
      </c>
      <c r="R16" s="1088">
        <v>0</v>
      </c>
    </row>
    <row r="17" spans="1:18" ht="12.75">
      <c r="A17" s="584">
        <v>11</v>
      </c>
      <c r="B17" s="587"/>
      <c r="C17" s="586" t="s">
        <v>627</v>
      </c>
      <c r="D17" s="1085">
        <v>192</v>
      </c>
      <c r="E17" s="1085"/>
      <c r="F17" s="1085"/>
      <c r="G17" s="1085"/>
      <c r="H17" s="1085"/>
      <c r="I17" s="1085"/>
      <c r="J17" s="1086"/>
      <c r="K17" s="1086"/>
      <c r="L17" s="1086"/>
      <c r="M17" s="1086"/>
      <c r="N17" s="1086"/>
      <c r="O17" s="1086"/>
      <c r="P17" s="1087">
        <f t="shared" si="2"/>
        <v>192</v>
      </c>
      <c r="Q17" s="1087">
        <f t="shared" si="3"/>
        <v>192</v>
      </c>
      <c r="R17" s="1088">
        <v>0</v>
      </c>
    </row>
    <row r="18" spans="1:18" ht="12.75">
      <c r="A18" s="580">
        <v>12</v>
      </c>
      <c r="B18" s="588"/>
      <c r="C18" s="589" t="s">
        <v>730</v>
      </c>
      <c r="D18" s="1077">
        <v>4255.688</v>
      </c>
      <c r="E18" s="1077"/>
      <c r="F18" s="1077"/>
      <c r="G18" s="1077"/>
      <c r="H18" s="1077"/>
      <c r="I18" s="1077">
        <v>1067</v>
      </c>
      <c r="J18" s="1078">
        <v>2006.892</v>
      </c>
      <c r="K18" s="1078"/>
      <c r="L18" s="1078"/>
      <c r="M18" s="1078"/>
      <c r="N18" s="1078"/>
      <c r="O18" s="1078"/>
      <c r="P18" s="1079">
        <f t="shared" si="2"/>
        <v>7329.58</v>
      </c>
      <c r="Q18" s="1079">
        <f t="shared" si="3"/>
        <v>7329.58</v>
      </c>
      <c r="R18" s="1080">
        <v>0</v>
      </c>
    </row>
    <row r="19" spans="1:18" ht="12.75" customHeight="1">
      <c r="A19" s="583">
        <v>13</v>
      </c>
      <c r="B19" s="1402" t="s">
        <v>628</v>
      </c>
      <c r="C19" s="1403"/>
      <c r="D19" s="1081">
        <v>2805.5</v>
      </c>
      <c r="E19" s="1081"/>
      <c r="F19" s="1081"/>
      <c r="G19" s="1081"/>
      <c r="H19" s="1081"/>
      <c r="I19" s="1081"/>
      <c r="J19" s="1082"/>
      <c r="K19" s="1082"/>
      <c r="L19" s="1082">
        <v>28</v>
      </c>
      <c r="M19" s="1082"/>
      <c r="N19" s="1082"/>
      <c r="O19" s="1082"/>
      <c r="P19" s="1075">
        <f t="shared" si="2"/>
        <v>2833.5</v>
      </c>
      <c r="Q19" s="1075">
        <f t="shared" si="3"/>
        <v>2833.5</v>
      </c>
      <c r="R19" s="1084">
        <v>0</v>
      </c>
    </row>
    <row r="20" spans="1:18" ht="12.75">
      <c r="A20" s="584">
        <v>14</v>
      </c>
      <c r="B20" s="585" t="s">
        <v>561</v>
      </c>
      <c r="C20" s="586" t="s">
        <v>629</v>
      </c>
      <c r="D20" s="1085"/>
      <c r="E20" s="1085"/>
      <c r="F20" s="1085"/>
      <c r="G20" s="1085"/>
      <c r="H20" s="1085"/>
      <c r="I20" s="1085"/>
      <c r="J20" s="1086"/>
      <c r="K20" s="1086"/>
      <c r="L20" s="1086"/>
      <c r="M20" s="1086"/>
      <c r="N20" s="1086"/>
      <c r="O20" s="1086"/>
      <c r="P20" s="1087">
        <f t="shared" si="2"/>
        <v>0</v>
      </c>
      <c r="Q20" s="1087">
        <f t="shared" si="3"/>
        <v>0</v>
      </c>
      <c r="R20" s="1088">
        <v>0</v>
      </c>
    </row>
    <row r="21" spans="1:18" ht="12.75">
      <c r="A21" s="584">
        <v>15</v>
      </c>
      <c r="B21" s="587"/>
      <c r="C21" s="586" t="s">
        <v>627</v>
      </c>
      <c r="D21" s="1085"/>
      <c r="E21" s="1085"/>
      <c r="F21" s="1085"/>
      <c r="G21" s="1085"/>
      <c r="H21" s="1085"/>
      <c r="I21" s="1085"/>
      <c r="J21" s="1086"/>
      <c r="K21" s="1086"/>
      <c r="L21" s="1086"/>
      <c r="M21" s="1086"/>
      <c r="N21" s="1086"/>
      <c r="O21" s="1086"/>
      <c r="P21" s="1087">
        <f>SUM(D21:O21)</f>
        <v>0</v>
      </c>
      <c r="Q21" s="1087">
        <f t="shared" si="3"/>
        <v>0</v>
      </c>
      <c r="R21" s="1088">
        <v>0</v>
      </c>
    </row>
    <row r="22" spans="1:18" ht="12.75">
      <c r="A22" s="580">
        <v>16</v>
      </c>
      <c r="B22" s="588"/>
      <c r="C22" s="589" t="s">
        <v>730</v>
      </c>
      <c r="D22" s="1077">
        <v>2805.5</v>
      </c>
      <c r="E22" s="1077"/>
      <c r="F22" s="1077"/>
      <c r="G22" s="1077"/>
      <c r="H22" s="1077"/>
      <c r="I22" s="1077"/>
      <c r="J22" s="1078"/>
      <c r="K22" s="1078"/>
      <c r="L22" s="1078">
        <v>28</v>
      </c>
      <c r="M22" s="1078"/>
      <c r="N22" s="1078"/>
      <c r="O22" s="1078"/>
      <c r="P22" s="1079">
        <f t="shared" si="2"/>
        <v>2833.5</v>
      </c>
      <c r="Q22" s="1079">
        <f t="shared" si="3"/>
        <v>2833.5</v>
      </c>
      <c r="R22" s="1080">
        <v>0</v>
      </c>
    </row>
    <row r="23" spans="1:18" ht="12.75">
      <c r="A23" s="576">
        <v>17</v>
      </c>
      <c r="B23" s="1381" t="s">
        <v>630</v>
      </c>
      <c r="C23" s="1382"/>
      <c r="D23" s="1069">
        <v>16693.8</v>
      </c>
      <c r="E23" s="1069"/>
      <c r="F23" s="1069"/>
      <c r="G23" s="1069"/>
      <c r="H23" s="1069"/>
      <c r="I23" s="1069"/>
      <c r="J23" s="1070">
        <v>1535.963</v>
      </c>
      <c r="K23" s="1070"/>
      <c r="L23" s="1070"/>
      <c r="M23" s="1070"/>
      <c r="N23" s="1070"/>
      <c r="O23" s="1070"/>
      <c r="P23" s="1071">
        <f t="shared" si="2"/>
        <v>18229.763</v>
      </c>
      <c r="Q23" s="1071">
        <f t="shared" si="3"/>
        <v>18229.763</v>
      </c>
      <c r="R23" s="1072">
        <v>0</v>
      </c>
    </row>
    <row r="24" spans="1:18" ht="12.75">
      <c r="A24" s="579">
        <v>18</v>
      </c>
      <c r="B24" s="1417" t="s">
        <v>738</v>
      </c>
      <c r="C24" s="1418"/>
      <c r="D24" s="1073"/>
      <c r="E24" s="1073"/>
      <c r="F24" s="1073"/>
      <c r="G24" s="1073"/>
      <c r="H24" s="1073"/>
      <c r="I24" s="1073"/>
      <c r="J24" s="1074"/>
      <c r="K24" s="1074"/>
      <c r="L24" s="1074">
        <f>485.781+2494.2</f>
        <v>2979.9809999999998</v>
      </c>
      <c r="M24" s="1074"/>
      <c r="N24" s="1074"/>
      <c r="O24" s="1074"/>
      <c r="P24" s="1089">
        <f t="shared" si="2"/>
        <v>2979.9809999999998</v>
      </c>
      <c r="Q24" s="1089">
        <f t="shared" si="3"/>
        <v>2979.9809999999998</v>
      </c>
      <c r="R24" s="1076">
        <v>0</v>
      </c>
    </row>
    <row r="25" spans="1:18" ht="12.75">
      <c r="A25" s="610"/>
      <c r="B25" s="1412" t="s">
        <v>981</v>
      </c>
      <c r="C25" s="586" t="s">
        <v>992</v>
      </c>
      <c r="D25" s="1085"/>
      <c r="E25" s="1085"/>
      <c r="F25" s="1085"/>
      <c r="G25" s="1085"/>
      <c r="H25" s="1085"/>
      <c r="I25" s="1085"/>
      <c r="J25" s="1086"/>
      <c r="K25" s="1086"/>
      <c r="L25" s="1086">
        <v>304.8</v>
      </c>
      <c r="M25" s="1086"/>
      <c r="N25" s="1086"/>
      <c r="O25" s="1086"/>
      <c r="P25" s="1090">
        <f t="shared" si="2"/>
        <v>304.8</v>
      </c>
      <c r="Q25" s="1090">
        <f t="shared" si="3"/>
        <v>304.8</v>
      </c>
      <c r="R25" s="1088">
        <v>0</v>
      </c>
    </row>
    <row r="26" spans="1:18" ht="12.75">
      <c r="A26" s="610"/>
      <c r="B26" s="1413"/>
      <c r="C26" s="586" t="s">
        <v>993</v>
      </c>
      <c r="D26" s="1085"/>
      <c r="E26" s="1085"/>
      <c r="F26" s="1085"/>
      <c r="G26" s="1085"/>
      <c r="H26" s="1085"/>
      <c r="I26" s="1085"/>
      <c r="J26" s="1086"/>
      <c r="K26" s="1086"/>
      <c r="L26" s="1086">
        <f>180.981+2494.2</f>
        <v>2675.1809999999996</v>
      </c>
      <c r="M26" s="1086"/>
      <c r="N26" s="1086"/>
      <c r="O26" s="1086"/>
      <c r="P26" s="1090">
        <f t="shared" si="2"/>
        <v>2675.1809999999996</v>
      </c>
      <c r="Q26" s="1090">
        <f t="shared" si="3"/>
        <v>2675.1809999999996</v>
      </c>
      <c r="R26" s="1088">
        <v>0</v>
      </c>
    </row>
    <row r="27" spans="1:18" ht="13.5" thickBot="1">
      <c r="A27" s="567">
        <v>19</v>
      </c>
      <c r="B27" s="1414"/>
      <c r="C27" s="611"/>
      <c r="D27" s="1091"/>
      <c r="E27" s="1091"/>
      <c r="F27" s="1091"/>
      <c r="G27" s="1091"/>
      <c r="H27" s="1091"/>
      <c r="I27" s="1091"/>
      <c r="J27" s="1092"/>
      <c r="K27" s="1092"/>
      <c r="L27" s="1092"/>
      <c r="M27" s="1092"/>
      <c r="N27" s="1092"/>
      <c r="O27" s="1092"/>
      <c r="P27" s="1093">
        <f>SUM(D27:O27)</f>
        <v>0</v>
      </c>
      <c r="Q27" s="1093">
        <f t="shared" si="3"/>
        <v>0</v>
      </c>
      <c r="R27" s="1094">
        <v>0</v>
      </c>
    </row>
    <row r="28" spans="1:18" ht="12.75">
      <c r="A28" s="348"/>
      <c r="B28" s="348"/>
      <c r="C28" s="717" t="s">
        <v>309</v>
      </c>
      <c r="D28" s="348"/>
      <c r="E28" s="348"/>
      <c r="F28" s="348"/>
      <c r="G28" s="348"/>
      <c r="H28" s="348"/>
      <c r="I28" s="348"/>
      <c r="J28" s="718">
        <f>J7-'11.c'!C8</f>
        <v>0</v>
      </c>
      <c r="K28" s="348"/>
      <c r="L28" s="348"/>
      <c r="M28" s="348"/>
      <c r="N28" s="348"/>
      <c r="O28" s="348"/>
      <c r="P28" s="348"/>
      <c r="Q28" s="348"/>
      <c r="R28" s="348"/>
    </row>
    <row r="29" spans="1:18" ht="12.75">
      <c r="A29" s="348" t="s">
        <v>729</v>
      </c>
      <c r="B29" s="348"/>
      <c r="C29" s="348"/>
      <c r="D29" s="348"/>
      <c r="E29" s="348"/>
      <c r="F29" s="348"/>
      <c r="G29" s="348"/>
      <c r="H29" s="348"/>
      <c r="I29" s="348"/>
      <c r="J29" s="348"/>
      <c r="K29" s="348"/>
      <c r="L29" s="348"/>
      <c r="M29" s="348"/>
      <c r="N29" s="348"/>
      <c r="O29" s="348"/>
      <c r="P29" s="1122">
        <f>P7-L25</f>
        <v>51477.515999999996</v>
      </c>
      <c r="Q29" s="348"/>
      <c r="R29" s="348"/>
    </row>
    <row r="30" spans="1:18" ht="12.75">
      <c r="A30" s="348" t="s">
        <v>474</v>
      </c>
      <c r="B30" s="719"/>
      <c r="C30" s="719"/>
      <c r="D30" s="348"/>
      <c r="E30" s="348"/>
      <c r="F30" s="348"/>
      <c r="G30" s="348"/>
      <c r="H30" s="348"/>
      <c r="I30" s="348"/>
      <c r="J30" s="348"/>
      <c r="K30" s="348"/>
      <c r="L30" s="348"/>
      <c r="M30" s="348"/>
      <c r="N30" s="348"/>
      <c r="O30" s="348"/>
      <c r="P30" s="348"/>
      <c r="Q30" s="348"/>
      <c r="R30" s="348"/>
    </row>
    <row r="31" spans="1:18" ht="12.75">
      <c r="A31" s="348" t="s">
        <v>475</v>
      </c>
      <c r="B31" s="719"/>
      <c r="C31" s="719"/>
      <c r="D31" s="348"/>
      <c r="E31" s="348"/>
      <c r="F31" s="348"/>
      <c r="G31" s="348"/>
      <c r="H31" s="348"/>
      <c r="I31" s="348"/>
      <c r="J31" s="348"/>
      <c r="K31" s="348"/>
      <c r="L31" s="348"/>
      <c r="M31" s="348"/>
      <c r="N31" s="348"/>
      <c r="O31" s="348"/>
      <c r="P31" s="348"/>
      <c r="Q31" s="348"/>
      <c r="R31" s="348"/>
    </row>
    <row r="32" spans="1:18" ht="12.75">
      <c r="A32" s="348"/>
      <c r="B32" s="348"/>
      <c r="C32" s="348"/>
      <c r="D32" s="348"/>
      <c r="E32" s="348"/>
      <c r="F32" s="348"/>
      <c r="G32" s="348"/>
      <c r="H32" s="348"/>
      <c r="I32" s="348"/>
      <c r="J32" s="348"/>
      <c r="K32" s="348"/>
      <c r="L32" s="348"/>
      <c r="M32" s="348"/>
      <c r="N32" s="348"/>
      <c r="O32" s="348"/>
      <c r="P32" s="348"/>
      <c r="Q32" s="348"/>
      <c r="R32" s="348"/>
    </row>
    <row r="33" spans="1:18" ht="12.75">
      <c r="A33" s="348"/>
      <c r="B33" s="348"/>
      <c r="C33" s="348"/>
      <c r="D33" s="348"/>
      <c r="E33" s="348"/>
      <c r="F33" s="348"/>
      <c r="G33" s="348"/>
      <c r="H33" s="348"/>
      <c r="I33" s="348"/>
      <c r="J33" s="348"/>
      <c r="K33" s="348"/>
      <c r="L33" s="348"/>
      <c r="M33" s="348"/>
      <c r="N33" s="348"/>
      <c r="O33" s="348"/>
      <c r="P33" s="348"/>
      <c r="Q33" s="348"/>
      <c r="R33" s="348"/>
    </row>
    <row r="34" spans="1:18" ht="12.75">
      <c r="A34" s="348"/>
      <c r="B34" s="348"/>
      <c r="C34" s="348"/>
      <c r="D34" s="348"/>
      <c r="E34" s="348"/>
      <c r="F34" s="348"/>
      <c r="G34" s="348"/>
      <c r="H34" s="348"/>
      <c r="I34" s="348"/>
      <c r="J34" s="348"/>
      <c r="K34" s="348"/>
      <c r="L34" s="348"/>
      <c r="M34" s="348"/>
      <c r="N34" s="348"/>
      <c r="O34" s="348"/>
      <c r="P34" s="348"/>
      <c r="Q34" s="348"/>
      <c r="R34" s="348"/>
    </row>
    <row r="35" spans="1:18" ht="12.75">
      <c r="A35" s="348"/>
      <c r="B35" s="348"/>
      <c r="C35" s="348"/>
      <c r="D35" s="348"/>
      <c r="E35" s="348"/>
      <c r="F35" s="348"/>
      <c r="G35" s="348"/>
      <c r="H35" s="348"/>
      <c r="I35" s="348"/>
      <c r="J35" s="348"/>
      <c r="K35" s="348"/>
      <c r="L35" s="348"/>
      <c r="M35" s="348"/>
      <c r="N35" s="348"/>
      <c r="O35" s="348"/>
      <c r="P35" s="348"/>
      <c r="Q35" s="348"/>
      <c r="R35" s="348"/>
    </row>
    <row r="36" spans="1:18" ht="12.75">
      <c r="A36" s="348"/>
      <c r="B36" s="348"/>
      <c r="C36" s="348"/>
      <c r="D36" s="348"/>
      <c r="E36" s="348"/>
      <c r="F36" s="348"/>
      <c r="G36" s="348"/>
      <c r="H36" s="348"/>
      <c r="I36" s="348"/>
      <c r="J36" s="348"/>
      <c r="K36" s="348"/>
      <c r="L36" s="348"/>
      <c r="M36" s="348"/>
      <c r="N36" s="348"/>
      <c r="O36" s="348"/>
      <c r="P36" s="348"/>
      <c r="Q36" s="348"/>
      <c r="R36" s="348"/>
    </row>
    <row r="37" spans="1:18" ht="12.75">
      <c r="A37" s="348"/>
      <c r="B37" s="348"/>
      <c r="C37" s="348"/>
      <c r="D37" s="348"/>
      <c r="E37" s="348"/>
      <c r="F37" s="348"/>
      <c r="G37" s="348"/>
      <c r="H37" s="348"/>
      <c r="I37" s="348"/>
      <c r="J37" s="348"/>
      <c r="K37" s="348"/>
      <c r="L37" s="348"/>
      <c r="M37" s="348"/>
      <c r="N37" s="348"/>
      <c r="O37" s="348"/>
      <c r="P37" s="348"/>
      <c r="Q37" s="348"/>
      <c r="R37" s="348"/>
    </row>
    <row r="42" ht="12.75"/>
    <row r="44" ht="12.75"/>
  </sheetData>
  <sheetProtection insertColumns="0" insertRows="0" deleteColumns="0" deleteRows="0"/>
  <mergeCells count="23">
    <mergeCell ref="B25:B27"/>
    <mergeCell ref="Q4:Q5"/>
    <mergeCell ref="K6:O6"/>
    <mergeCell ref="B24:C24"/>
    <mergeCell ref="B23:C23"/>
    <mergeCell ref="B13:C13"/>
    <mergeCell ref="A3:A6"/>
    <mergeCell ref="B3:C6"/>
    <mergeCell ref="B19:C19"/>
    <mergeCell ref="P4:P5"/>
    <mergeCell ref="D3:P3"/>
    <mergeCell ref="K4:O4"/>
    <mergeCell ref="B15:C15"/>
    <mergeCell ref="B11:C11"/>
    <mergeCell ref="B12:C12"/>
    <mergeCell ref="B9:C9"/>
    <mergeCell ref="R4:R5"/>
    <mergeCell ref="B10:C10"/>
    <mergeCell ref="B8:C8"/>
    <mergeCell ref="Q3:R3"/>
    <mergeCell ref="J4:J5"/>
    <mergeCell ref="D4:I4"/>
    <mergeCell ref="D6:I6"/>
  </mergeCells>
  <conditionalFormatting sqref="J28">
    <cfRule type="cellIs" priority="1" dxfId="13" operator="lessThan" stopIfTrue="1">
      <formula>0</formula>
    </cfRule>
    <cfRule type="cellIs" priority="2" dxfId="13" operator="greaterThan" stopIfTrue="1">
      <formula>0</formula>
    </cfRule>
  </conditionalFormatting>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5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N41"/>
  <sheetViews>
    <sheetView workbookViewId="0" topLeftCell="B1">
      <selection activeCell="B9" sqref="B9"/>
    </sheetView>
  </sheetViews>
  <sheetFormatPr defaultColWidth="11.421875" defaultRowHeight="15"/>
  <cols>
    <col min="1" max="1" width="3.421875" style="11" customWidth="1"/>
    <col min="2" max="2" width="15.421875" style="11" customWidth="1"/>
    <col min="3" max="4" width="10.7109375" style="11" customWidth="1"/>
    <col min="5" max="5" width="11.421875" style="11" customWidth="1"/>
    <col min="6" max="6" width="12.140625" style="11" customWidth="1"/>
    <col min="7" max="9" width="10.7109375" style="11" customWidth="1"/>
    <col min="10" max="10" width="11.00390625" style="11" customWidth="1"/>
    <col min="11" max="14" width="10.7109375" style="11" customWidth="1"/>
    <col min="15" max="15" width="11.8515625" style="11" customWidth="1"/>
    <col min="16" max="16384" width="11.421875" style="11" customWidth="1"/>
  </cols>
  <sheetData>
    <row r="1" spans="1:12" ht="18" customHeight="1">
      <c r="A1" s="15" t="s">
        <v>866</v>
      </c>
      <c r="B1" s="10"/>
      <c r="C1" s="10"/>
      <c r="D1" s="10"/>
      <c r="E1" s="10"/>
      <c r="F1" s="10"/>
      <c r="G1" s="10"/>
      <c r="H1" s="10"/>
      <c r="I1" s="10"/>
      <c r="J1" s="10"/>
      <c r="K1" s="10"/>
      <c r="L1" s="10"/>
    </row>
    <row r="2" spans="1:12" ht="18" customHeight="1">
      <c r="A2" s="15"/>
      <c r="B2" s="10"/>
      <c r="C2" s="10"/>
      <c r="D2" s="10"/>
      <c r="E2" s="10"/>
      <c r="F2" s="10"/>
      <c r="G2" s="10"/>
      <c r="H2" s="10"/>
      <c r="I2" s="10"/>
      <c r="J2" s="10"/>
      <c r="K2" s="10"/>
      <c r="L2" s="10"/>
    </row>
    <row r="3" spans="1:12" ht="18" customHeight="1">
      <c r="A3" s="83" t="s">
        <v>867</v>
      </c>
      <c r="B3" s="10"/>
      <c r="C3" s="10"/>
      <c r="D3" s="10"/>
      <c r="E3" s="10"/>
      <c r="F3" s="10"/>
      <c r="G3" s="10"/>
      <c r="H3" s="10"/>
      <c r="I3" s="10"/>
      <c r="J3" s="10"/>
      <c r="K3" s="10"/>
      <c r="L3" s="10"/>
    </row>
    <row r="4" spans="1:13" ht="12.75" customHeight="1" thickBot="1">
      <c r="A4" s="10"/>
      <c r="B4" s="10"/>
      <c r="C4" s="10"/>
      <c r="D4" s="10"/>
      <c r="E4" s="10"/>
      <c r="F4" s="10"/>
      <c r="G4" s="10"/>
      <c r="H4" s="10"/>
      <c r="I4" s="10"/>
      <c r="J4" s="10"/>
      <c r="K4" s="16"/>
      <c r="L4" s="10"/>
      <c r="M4" s="16" t="s">
        <v>631</v>
      </c>
    </row>
    <row r="5" spans="1:14" ht="16.5" customHeight="1">
      <c r="A5" s="1441" t="s">
        <v>531</v>
      </c>
      <c r="B5" s="1435" t="s">
        <v>705</v>
      </c>
      <c r="C5" s="1423" t="s">
        <v>480</v>
      </c>
      <c r="D5" s="1424"/>
      <c r="E5" s="1438" t="s">
        <v>632</v>
      </c>
      <c r="F5" s="1407"/>
      <c r="G5" s="1407"/>
      <c r="H5" s="1407"/>
      <c r="I5" s="1407"/>
      <c r="J5" s="1407"/>
      <c r="K5" s="1407"/>
      <c r="L5" s="1439"/>
      <c r="M5" s="1423" t="s">
        <v>698</v>
      </c>
      <c r="N5" s="1424"/>
    </row>
    <row r="6" spans="1:14" ht="17.25" customHeight="1">
      <c r="A6" s="1442"/>
      <c r="B6" s="1436"/>
      <c r="C6" s="1431" t="s">
        <v>633</v>
      </c>
      <c r="D6" s="1433" t="s">
        <v>634</v>
      </c>
      <c r="E6" s="1440" t="s">
        <v>633</v>
      </c>
      <c r="F6" s="1410"/>
      <c r="G6" s="1410"/>
      <c r="H6" s="1410"/>
      <c r="I6" s="1411"/>
      <c r="J6" s="1444" t="s">
        <v>634</v>
      </c>
      <c r="K6" s="1444"/>
      <c r="L6" s="1445"/>
      <c r="M6" s="1431" t="s">
        <v>633</v>
      </c>
      <c r="N6" s="1433" t="s">
        <v>634</v>
      </c>
    </row>
    <row r="7" spans="1:14" ht="33" customHeight="1">
      <c r="A7" s="1442"/>
      <c r="B7" s="1437"/>
      <c r="C7" s="1432"/>
      <c r="D7" s="1434"/>
      <c r="E7" s="232" t="s">
        <v>635</v>
      </c>
      <c r="F7" s="233" t="s">
        <v>886</v>
      </c>
      <c r="G7" s="234" t="s">
        <v>887</v>
      </c>
      <c r="H7" s="233" t="s">
        <v>638</v>
      </c>
      <c r="I7" s="233" t="s">
        <v>571</v>
      </c>
      <c r="J7" s="233" t="s">
        <v>636</v>
      </c>
      <c r="K7" s="233" t="s">
        <v>534</v>
      </c>
      <c r="L7" s="235" t="s">
        <v>571</v>
      </c>
      <c r="M7" s="1432"/>
      <c r="N7" s="1434"/>
    </row>
    <row r="8" spans="1:14" s="12" customFormat="1" ht="13.5" customHeight="1" thickBot="1">
      <c r="A8" s="1443"/>
      <c r="B8" s="227" t="s">
        <v>611</v>
      </c>
      <c r="C8" s="228" t="s">
        <v>612</v>
      </c>
      <c r="D8" s="227" t="s">
        <v>613</v>
      </c>
      <c r="E8" s="228" t="s">
        <v>614</v>
      </c>
      <c r="F8" s="229" t="s">
        <v>615</v>
      </c>
      <c r="G8" s="230" t="s">
        <v>616</v>
      </c>
      <c r="H8" s="230" t="s">
        <v>617</v>
      </c>
      <c r="I8" s="229" t="s">
        <v>618</v>
      </c>
      <c r="J8" s="229" t="s">
        <v>619</v>
      </c>
      <c r="K8" s="229" t="s">
        <v>620</v>
      </c>
      <c r="L8" s="231" t="s">
        <v>662</v>
      </c>
      <c r="M8" s="228" t="s">
        <v>699</v>
      </c>
      <c r="N8" s="227" t="s">
        <v>700</v>
      </c>
    </row>
    <row r="9" spans="1:14" ht="13.5" customHeight="1">
      <c r="A9" s="225">
        <v>1</v>
      </c>
      <c r="B9" s="220"/>
      <c r="C9" s="119"/>
      <c r="D9" s="120"/>
      <c r="E9" s="121"/>
      <c r="F9" s="122"/>
      <c r="G9" s="123"/>
      <c r="H9" s="123"/>
      <c r="I9" s="122">
        <f>+E9+F9+G9+H9</f>
        <v>0</v>
      </c>
      <c r="J9" s="122"/>
      <c r="K9" s="122"/>
      <c r="L9" s="124">
        <f>J9+K9</f>
        <v>0</v>
      </c>
      <c r="M9" s="119">
        <f>I9-C9</f>
        <v>0</v>
      </c>
      <c r="N9" s="120">
        <f>L9-D9</f>
        <v>0</v>
      </c>
    </row>
    <row r="10" spans="1:14" ht="13.5" customHeight="1">
      <c r="A10" s="224">
        <f>A9+1</f>
        <v>2</v>
      </c>
      <c r="B10" s="221"/>
      <c r="C10" s="125"/>
      <c r="D10" s="126"/>
      <c r="E10" s="127"/>
      <c r="F10" s="128"/>
      <c r="G10" s="129"/>
      <c r="H10" s="129"/>
      <c r="I10" s="128">
        <f>+E10+F10+G10+H10</f>
        <v>0</v>
      </c>
      <c r="J10" s="128"/>
      <c r="K10" s="128"/>
      <c r="L10" s="124">
        <f>J10+K10</f>
        <v>0</v>
      </c>
      <c r="M10" s="119">
        <f>I10-C10</f>
        <v>0</v>
      </c>
      <c r="N10" s="120">
        <f>L10-D10</f>
        <v>0</v>
      </c>
    </row>
    <row r="11" spans="1:14" ht="13.5" customHeight="1">
      <c r="A11" s="224">
        <f>A10+1</f>
        <v>3</v>
      </c>
      <c r="B11" s="221"/>
      <c r="C11" s="125"/>
      <c r="D11" s="126"/>
      <c r="E11" s="127"/>
      <c r="F11" s="128"/>
      <c r="G11" s="129"/>
      <c r="H11" s="129"/>
      <c r="I11" s="128">
        <f>+E11+F11+G11+H11</f>
        <v>0</v>
      </c>
      <c r="J11" s="128"/>
      <c r="K11" s="128"/>
      <c r="L11" s="124">
        <f>J11+K11</f>
        <v>0</v>
      </c>
      <c r="M11" s="119">
        <f>I11-C11</f>
        <v>0</v>
      </c>
      <c r="N11" s="120">
        <f>L11-D11</f>
        <v>0</v>
      </c>
    </row>
    <row r="12" spans="1:14" ht="13.5" customHeight="1">
      <c r="A12" s="224">
        <f>A11+1</f>
        <v>4</v>
      </c>
      <c r="B12" s="221"/>
      <c r="C12" s="125"/>
      <c r="D12" s="126"/>
      <c r="E12" s="127"/>
      <c r="F12" s="128"/>
      <c r="G12" s="129"/>
      <c r="H12" s="129"/>
      <c r="I12" s="128">
        <f>+E12+F12+G12+H12</f>
        <v>0</v>
      </c>
      <c r="J12" s="128"/>
      <c r="K12" s="128"/>
      <c r="L12" s="124">
        <f>J12+K12</f>
        <v>0</v>
      </c>
      <c r="M12" s="119">
        <f>I12-C12</f>
        <v>0</v>
      </c>
      <c r="N12" s="120">
        <f>L12-D12</f>
        <v>0</v>
      </c>
    </row>
    <row r="13" spans="1:14" ht="13.5" customHeight="1" thickBot="1">
      <c r="A13" s="236">
        <f>A12+1</f>
        <v>5</v>
      </c>
      <c r="B13" s="222"/>
      <c r="C13" s="130"/>
      <c r="D13" s="131"/>
      <c r="E13" s="132"/>
      <c r="F13" s="133"/>
      <c r="G13" s="134"/>
      <c r="H13" s="134"/>
      <c r="I13" s="133">
        <f>+E13+F13+G13+H13</f>
        <v>0</v>
      </c>
      <c r="J13" s="133"/>
      <c r="K13" s="133"/>
      <c r="L13" s="124">
        <f>J13+K13</f>
        <v>0</v>
      </c>
      <c r="M13" s="119">
        <f>I13-C13</f>
        <v>0</v>
      </c>
      <c r="N13" s="120">
        <f>L13-D13</f>
        <v>0</v>
      </c>
    </row>
    <row r="14" spans="1:14" ht="12.75" customHeight="1" thickBot="1">
      <c r="A14" s="226">
        <f>A13+1</f>
        <v>6</v>
      </c>
      <c r="B14" s="223" t="s">
        <v>557</v>
      </c>
      <c r="C14" s="135">
        <f aca="true" t="shared" si="0" ref="C14:M14">SUM(C9:C13)</f>
        <v>0</v>
      </c>
      <c r="D14" s="136">
        <f t="shared" si="0"/>
        <v>0</v>
      </c>
      <c r="E14" s="137">
        <f t="shared" si="0"/>
        <v>0</v>
      </c>
      <c r="F14" s="138">
        <f t="shared" si="0"/>
        <v>0</v>
      </c>
      <c r="G14" s="138">
        <f t="shared" si="0"/>
        <v>0</v>
      </c>
      <c r="H14" s="138">
        <f t="shared" si="0"/>
        <v>0</v>
      </c>
      <c r="I14" s="138">
        <f t="shared" si="0"/>
        <v>0</v>
      </c>
      <c r="J14" s="138">
        <f t="shared" si="0"/>
        <v>0</v>
      </c>
      <c r="K14" s="138">
        <f t="shared" si="0"/>
        <v>0</v>
      </c>
      <c r="L14" s="138">
        <f t="shared" si="0"/>
        <v>0</v>
      </c>
      <c r="M14" s="135">
        <f t="shared" si="0"/>
        <v>0</v>
      </c>
      <c r="N14" s="139">
        <f>SUM(N9:N13)</f>
        <v>0</v>
      </c>
    </row>
    <row r="15" spans="1:12" ht="13.5" customHeight="1">
      <c r="A15" s="10"/>
      <c r="B15" s="10"/>
      <c r="C15" s="10"/>
      <c r="D15" s="10"/>
      <c r="E15" s="10"/>
      <c r="F15" s="10"/>
      <c r="G15" s="10"/>
      <c r="H15" s="10"/>
      <c r="I15" s="10"/>
      <c r="J15" s="10"/>
      <c r="K15" s="10"/>
      <c r="L15" s="10"/>
    </row>
    <row r="16" spans="1:12" ht="13.5" customHeight="1">
      <c r="A16" s="7" t="s">
        <v>690</v>
      </c>
      <c r="B16" s="10"/>
      <c r="C16" s="10"/>
      <c r="D16" s="10"/>
      <c r="E16" s="10"/>
      <c r="F16" s="10"/>
      <c r="G16" s="10"/>
      <c r="H16" s="10"/>
      <c r="I16" s="10"/>
      <c r="J16" s="10"/>
      <c r="K16" s="10"/>
      <c r="L16" s="10"/>
    </row>
    <row r="17" spans="1:12" ht="13.5" customHeight="1">
      <c r="A17" s="7" t="s">
        <v>704</v>
      </c>
      <c r="B17" s="10"/>
      <c r="C17" s="10"/>
      <c r="D17" s="10"/>
      <c r="E17" s="10"/>
      <c r="F17" s="10"/>
      <c r="G17" s="10"/>
      <c r="H17" s="10"/>
      <c r="I17" s="10"/>
      <c r="J17" s="10"/>
      <c r="K17" s="10"/>
      <c r="L17" s="10"/>
    </row>
    <row r="18" spans="1:12" ht="13.5" customHeight="1">
      <c r="A18" s="10" t="s">
        <v>889</v>
      </c>
      <c r="B18" s="10"/>
      <c r="C18" s="10"/>
      <c r="D18" s="10"/>
      <c r="E18" s="10"/>
      <c r="F18" s="10"/>
      <c r="G18" s="10"/>
      <c r="H18" s="10"/>
      <c r="I18" s="10"/>
      <c r="J18" s="10"/>
      <c r="K18" s="10"/>
      <c r="L18" s="10"/>
    </row>
    <row r="19" spans="1:12" ht="13.5" customHeight="1">
      <c r="A19" s="10" t="s">
        <v>890</v>
      </c>
      <c r="B19" s="185"/>
      <c r="C19" s="185"/>
      <c r="D19" s="185"/>
      <c r="E19" s="185"/>
      <c r="F19" s="185"/>
      <c r="G19" s="185"/>
      <c r="H19" s="185"/>
      <c r="I19" s="185"/>
      <c r="J19" s="185"/>
      <c r="K19" s="185"/>
      <c r="L19" s="185"/>
    </row>
    <row r="20" spans="1:14" ht="13.5" customHeight="1">
      <c r="A20" s="17"/>
      <c r="B20" s="13"/>
      <c r="C20" s="13"/>
      <c r="D20" s="13"/>
      <c r="E20" s="13"/>
      <c r="F20" s="13"/>
      <c r="G20" s="13"/>
      <c r="H20" s="13"/>
      <c r="I20" s="13"/>
      <c r="J20" s="13"/>
      <c r="K20" s="13"/>
      <c r="L20" s="13"/>
      <c r="N20" s="14"/>
    </row>
    <row r="21" spans="1:12" s="3" customFormat="1" ht="18" customHeight="1">
      <c r="A21" s="83" t="s">
        <v>868</v>
      </c>
      <c r="B21" s="7"/>
      <c r="C21" s="7"/>
      <c r="D21" s="7"/>
      <c r="E21" s="7"/>
      <c r="F21" s="7"/>
      <c r="G21" s="7"/>
      <c r="H21" s="7"/>
      <c r="I21" s="7"/>
      <c r="J21" s="7"/>
      <c r="K21" s="7"/>
      <c r="L21" s="2"/>
    </row>
    <row r="22" spans="1:13" s="3" customFormat="1" ht="13.5" customHeight="1" thickBot="1">
      <c r="A22" s="7"/>
      <c r="B22" s="7"/>
      <c r="C22" s="7"/>
      <c r="D22" s="7"/>
      <c r="E22" s="7"/>
      <c r="F22" s="7"/>
      <c r="G22" s="7"/>
      <c r="H22" s="7"/>
      <c r="I22" s="7"/>
      <c r="J22" s="7"/>
      <c r="L22" s="2"/>
      <c r="M22" s="16" t="s">
        <v>631</v>
      </c>
    </row>
    <row r="23" spans="1:14" s="3" customFormat="1" ht="19.5" customHeight="1">
      <c r="A23" s="1441" t="s">
        <v>531</v>
      </c>
      <c r="B23" s="1420" t="s">
        <v>703</v>
      </c>
      <c r="C23" s="1423" t="s">
        <v>480</v>
      </c>
      <c r="D23" s="1424"/>
      <c r="E23" s="1425" t="s">
        <v>632</v>
      </c>
      <c r="F23" s="1426"/>
      <c r="G23" s="1426"/>
      <c r="H23" s="1426"/>
      <c r="I23" s="1426"/>
      <c r="J23" s="1426"/>
      <c r="K23" s="1426"/>
      <c r="L23" s="1427"/>
      <c r="M23" s="1423" t="s">
        <v>698</v>
      </c>
      <c r="N23" s="1424"/>
    </row>
    <row r="24" spans="1:14" s="3" customFormat="1" ht="19.5" customHeight="1">
      <c r="A24" s="1442"/>
      <c r="B24" s="1421"/>
      <c r="C24" s="1431" t="s">
        <v>633</v>
      </c>
      <c r="D24" s="1433" t="s">
        <v>634</v>
      </c>
      <c r="E24" s="1428" t="s">
        <v>633</v>
      </c>
      <c r="F24" s="1429"/>
      <c r="G24" s="1429"/>
      <c r="H24" s="1429"/>
      <c r="I24" s="1429"/>
      <c r="J24" s="1430" t="s">
        <v>634</v>
      </c>
      <c r="K24" s="1430"/>
      <c r="L24" s="1430"/>
      <c r="M24" s="1431" t="s">
        <v>633</v>
      </c>
      <c r="N24" s="1433" t="s">
        <v>634</v>
      </c>
    </row>
    <row r="25" spans="1:14" s="3" customFormat="1" ht="39.75" customHeight="1">
      <c r="A25" s="1442"/>
      <c r="B25" s="1422"/>
      <c r="C25" s="1432"/>
      <c r="D25" s="1434"/>
      <c r="E25" s="208" t="s">
        <v>635</v>
      </c>
      <c r="F25" s="233" t="s">
        <v>476</v>
      </c>
      <c r="G25" s="234" t="s">
        <v>887</v>
      </c>
      <c r="H25" s="233" t="s">
        <v>638</v>
      </c>
      <c r="I25" s="206" t="s">
        <v>571</v>
      </c>
      <c r="J25" s="206" t="s">
        <v>637</v>
      </c>
      <c r="K25" s="206" t="s">
        <v>534</v>
      </c>
      <c r="L25" s="239" t="s">
        <v>571</v>
      </c>
      <c r="M25" s="1432"/>
      <c r="N25" s="1434"/>
    </row>
    <row r="26" spans="1:14" s="4" customFormat="1" ht="13.5" customHeight="1" thickBot="1">
      <c r="A26" s="1443"/>
      <c r="B26" s="237" t="s">
        <v>611</v>
      </c>
      <c r="C26" s="228" t="s">
        <v>612</v>
      </c>
      <c r="D26" s="227" t="s">
        <v>613</v>
      </c>
      <c r="E26" s="207" t="s">
        <v>614</v>
      </c>
      <c r="F26" s="106" t="s">
        <v>615</v>
      </c>
      <c r="G26" s="238" t="s">
        <v>616</v>
      </c>
      <c r="H26" s="238" t="s">
        <v>617</v>
      </c>
      <c r="I26" s="106" t="s">
        <v>618</v>
      </c>
      <c r="J26" s="106" t="s">
        <v>619</v>
      </c>
      <c r="K26" s="106" t="s">
        <v>620</v>
      </c>
      <c r="L26" s="107" t="s">
        <v>662</v>
      </c>
      <c r="M26" s="228" t="s">
        <v>699</v>
      </c>
      <c r="N26" s="227" t="s">
        <v>700</v>
      </c>
    </row>
    <row r="27" spans="1:14" s="3" customFormat="1" ht="13.5" customHeight="1">
      <c r="A27" s="225">
        <v>1</v>
      </c>
      <c r="B27" s="220"/>
      <c r="C27" s="119"/>
      <c r="D27" s="120"/>
      <c r="E27" s="121"/>
      <c r="F27" s="122"/>
      <c r="G27" s="123"/>
      <c r="H27" s="123"/>
      <c r="I27" s="122">
        <f>+E27+F27+G27+H27</f>
        <v>0</v>
      </c>
      <c r="J27" s="122"/>
      <c r="K27" s="122"/>
      <c r="L27" s="124">
        <f>J27+K27</f>
        <v>0</v>
      </c>
      <c r="M27" s="119">
        <f>I27-C27</f>
        <v>0</v>
      </c>
      <c r="N27" s="120">
        <f>L27-D27</f>
        <v>0</v>
      </c>
    </row>
    <row r="28" spans="1:14" s="3" customFormat="1" ht="13.5" customHeight="1">
      <c r="A28" s="224">
        <f>A27+1</f>
        <v>2</v>
      </c>
      <c r="B28" s="221"/>
      <c r="C28" s="125"/>
      <c r="D28" s="126"/>
      <c r="E28" s="127"/>
      <c r="F28" s="128"/>
      <c r="G28" s="129"/>
      <c r="H28" s="129"/>
      <c r="I28" s="128">
        <f>+E28+F28+G28+H28</f>
        <v>0</v>
      </c>
      <c r="J28" s="128"/>
      <c r="K28" s="128"/>
      <c r="L28" s="124">
        <f>J28+K28</f>
        <v>0</v>
      </c>
      <c r="M28" s="119">
        <f>I28-C28</f>
        <v>0</v>
      </c>
      <c r="N28" s="120">
        <f>L28-D28</f>
        <v>0</v>
      </c>
    </row>
    <row r="29" spans="1:14" s="3" customFormat="1" ht="13.5" customHeight="1">
      <c r="A29" s="224">
        <f>A28+1</f>
        <v>3</v>
      </c>
      <c r="B29" s="221"/>
      <c r="C29" s="125"/>
      <c r="D29" s="126"/>
      <c r="E29" s="127"/>
      <c r="F29" s="128"/>
      <c r="G29" s="129"/>
      <c r="H29" s="129"/>
      <c r="I29" s="128">
        <f>+E29+F29+G29+H29</f>
        <v>0</v>
      </c>
      <c r="J29" s="128"/>
      <c r="K29" s="128"/>
      <c r="L29" s="124">
        <f>J29+K29</f>
        <v>0</v>
      </c>
      <c r="M29" s="119">
        <f>I29-C29</f>
        <v>0</v>
      </c>
      <c r="N29" s="120">
        <f>L29-D29</f>
        <v>0</v>
      </c>
    </row>
    <row r="30" spans="1:14" s="3" customFormat="1" ht="13.5" customHeight="1">
      <c r="A30" s="224">
        <f>A29+1</f>
        <v>4</v>
      </c>
      <c r="B30" s="221"/>
      <c r="C30" s="125"/>
      <c r="D30" s="126"/>
      <c r="E30" s="127"/>
      <c r="F30" s="128"/>
      <c r="G30" s="129"/>
      <c r="H30" s="129"/>
      <c r="I30" s="128">
        <f>+E30+F30+G30+H30</f>
        <v>0</v>
      </c>
      <c r="J30" s="128"/>
      <c r="K30" s="128"/>
      <c r="L30" s="124">
        <f>J30+K30</f>
        <v>0</v>
      </c>
      <c r="M30" s="119">
        <f>I30-C30</f>
        <v>0</v>
      </c>
      <c r="N30" s="120">
        <f>L30-D30</f>
        <v>0</v>
      </c>
    </row>
    <row r="31" spans="1:14" s="3" customFormat="1" ht="13.5" customHeight="1" thickBot="1">
      <c r="A31" s="236">
        <f>A30+1</f>
        <v>5</v>
      </c>
      <c r="B31" s="222"/>
      <c r="C31" s="130"/>
      <c r="D31" s="131"/>
      <c r="E31" s="132"/>
      <c r="F31" s="133"/>
      <c r="G31" s="134"/>
      <c r="H31" s="134"/>
      <c r="I31" s="133">
        <f>+E31+F31+G31+H31</f>
        <v>0</v>
      </c>
      <c r="J31" s="133"/>
      <c r="K31" s="133"/>
      <c r="L31" s="124">
        <f>J31+K31</f>
        <v>0</v>
      </c>
      <c r="M31" s="119">
        <f>I31-C31</f>
        <v>0</v>
      </c>
      <c r="N31" s="120">
        <f>L31-D31</f>
        <v>0</v>
      </c>
    </row>
    <row r="32" spans="1:14" s="3" customFormat="1" ht="12.75" customHeight="1" thickBot="1">
      <c r="A32" s="226">
        <f>A31+1</f>
        <v>6</v>
      </c>
      <c r="B32" s="223" t="s">
        <v>557</v>
      </c>
      <c r="C32" s="135">
        <f>SUM(C27:C31)</f>
        <v>0</v>
      </c>
      <c r="D32" s="136">
        <f>SUM(D27:D31)</f>
        <v>0</v>
      </c>
      <c r="E32" s="137">
        <f aca="true" t="shared" si="1" ref="E32:L32">SUM(E27:E31)</f>
        <v>0</v>
      </c>
      <c r="F32" s="138">
        <f t="shared" si="1"/>
        <v>0</v>
      </c>
      <c r="G32" s="138">
        <f t="shared" si="1"/>
        <v>0</v>
      </c>
      <c r="H32" s="138">
        <f t="shared" si="1"/>
        <v>0</v>
      </c>
      <c r="I32" s="138">
        <f t="shared" si="1"/>
        <v>0</v>
      </c>
      <c r="J32" s="138">
        <f t="shared" si="1"/>
        <v>0</v>
      </c>
      <c r="K32" s="138">
        <f t="shared" si="1"/>
        <v>0</v>
      </c>
      <c r="L32" s="138">
        <f t="shared" si="1"/>
        <v>0</v>
      </c>
      <c r="M32" s="135">
        <f>SUM(M27:M31)</f>
        <v>0</v>
      </c>
      <c r="N32" s="139">
        <f>SUM(N27:N31)</f>
        <v>0</v>
      </c>
    </row>
    <row r="33" spans="1:12" s="3" customFormat="1" ht="12.75">
      <c r="A33" s="7"/>
      <c r="B33" s="7"/>
      <c r="C33" s="7"/>
      <c r="D33" s="7"/>
      <c r="E33" s="7"/>
      <c r="F33" s="7"/>
      <c r="G33" s="7"/>
      <c r="H33" s="7"/>
      <c r="I33" s="7"/>
      <c r="J33" s="7"/>
      <c r="K33" s="7"/>
      <c r="L33" s="2"/>
    </row>
    <row r="34" spans="1:12" s="3" customFormat="1" ht="12.75">
      <c r="A34" s="7" t="s">
        <v>690</v>
      </c>
      <c r="B34" s="7"/>
      <c r="C34" s="7"/>
      <c r="D34" s="7"/>
      <c r="E34" s="7"/>
      <c r="F34" s="7"/>
      <c r="G34" s="7"/>
      <c r="H34" s="7"/>
      <c r="I34" s="7"/>
      <c r="J34" s="7"/>
      <c r="K34" s="7"/>
      <c r="L34" s="2"/>
    </row>
    <row r="35" spans="1:12" s="3" customFormat="1" ht="12.75">
      <c r="A35" s="7" t="s">
        <v>704</v>
      </c>
      <c r="B35" s="7"/>
      <c r="C35" s="7"/>
      <c r="D35" s="7"/>
      <c r="E35" s="7"/>
      <c r="F35" s="7"/>
      <c r="G35" s="7"/>
      <c r="H35" s="7"/>
      <c r="I35" s="7"/>
      <c r="J35" s="7"/>
      <c r="K35" s="7"/>
      <c r="L35" s="2"/>
    </row>
    <row r="36" spans="1:12" s="3" customFormat="1" ht="12.75">
      <c r="A36" s="10" t="s">
        <v>889</v>
      </c>
      <c r="B36" s="7"/>
      <c r="C36" s="7"/>
      <c r="D36" s="7"/>
      <c r="E36" s="7"/>
      <c r="F36" s="7"/>
      <c r="G36" s="7"/>
      <c r="H36" s="7"/>
      <c r="I36" s="7"/>
      <c r="J36" s="7"/>
      <c r="K36" s="7"/>
      <c r="L36" s="2"/>
    </row>
    <row r="37" spans="1:12" s="3" customFormat="1" ht="12.75">
      <c r="A37" s="10" t="s">
        <v>888</v>
      </c>
      <c r="B37" s="7"/>
      <c r="C37" s="7"/>
      <c r="D37" s="7"/>
      <c r="E37" s="7"/>
      <c r="F37" s="7"/>
      <c r="G37" s="7"/>
      <c r="H37" s="7"/>
      <c r="I37" s="7"/>
      <c r="J37" s="7"/>
      <c r="K37" s="7"/>
      <c r="L37" s="2"/>
    </row>
    <row r="38" spans="1:12" s="3" customFormat="1" ht="12.75">
      <c r="A38" s="7"/>
      <c r="B38" s="7"/>
      <c r="C38" s="7"/>
      <c r="D38" s="7"/>
      <c r="E38" s="7"/>
      <c r="F38" s="7"/>
      <c r="G38" s="7"/>
      <c r="H38" s="7"/>
      <c r="I38" s="7"/>
      <c r="J38" s="7"/>
      <c r="K38" s="7"/>
      <c r="L38" s="2"/>
    </row>
    <row r="39" spans="1:14" s="3" customFormat="1" ht="12.75">
      <c r="A39" s="42" t="s">
        <v>740</v>
      </c>
      <c r="B39" s="8"/>
      <c r="C39" s="8"/>
      <c r="D39" s="8"/>
      <c r="E39" s="8"/>
      <c r="F39" s="8"/>
      <c r="G39" s="8"/>
      <c r="H39" s="8"/>
      <c r="I39" s="8"/>
      <c r="J39" s="8"/>
      <c r="K39" s="8"/>
      <c r="L39" s="5"/>
      <c r="N39" s="6"/>
    </row>
    <row r="40" spans="1:14" s="3" customFormat="1" ht="27" customHeight="1">
      <c r="A40" s="1419" t="s">
        <v>793</v>
      </c>
      <c r="B40" s="1419"/>
      <c r="C40" s="1419"/>
      <c r="D40" s="1419"/>
      <c r="E40" s="1419"/>
      <c r="F40" s="1419"/>
      <c r="G40" s="1419"/>
      <c r="H40" s="1419"/>
      <c r="I40" s="1419"/>
      <c r="J40" s="1419"/>
      <c r="K40" s="1419"/>
      <c r="L40" s="1419"/>
      <c r="M40" s="1419"/>
      <c r="N40" s="6"/>
    </row>
    <row r="41" spans="1:14" s="3" customFormat="1" ht="27.75" customHeight="1">
      <c r="A41" s="1419" t="s">
        <v>794</v>
      </c>
      <c r="B41" s="1419"/>
      <c r="C41" s="1419"/>
      <c r="D41" s="1419"/>
      <c r="E41" s="1419"/>
      <c r="F41" s="1419"/>
      <c r="G41" s="1419"/>
      <c r="H41" s="1419"/>
      <c r="I41" s="1419"/>
      <c r="J41" s="1419"/>
      <c r="K41" s="1419"/>
      <c r="L41" s="1419"/>
      <c r="M41" s="1419"/>
      <c r="N41" s="6"/>
    </row>
  </sheetData>
  <sheetProtection sheet="1" insertRows="0" deleteRows="0"/>
  <mergeCells count="24">
    <mergeCell ref="C24:C25"/>
    <mergeCell ref="A5:A8"/>
    <mergeCell ref="A23:A26"/>
    <mergeCell ref="J6:L6"/>
    <mergeCell ref="C6:C7"/>
    <mergeCell ref="C5:D5"/>
    <mergeCell ref="D24:D25"/>
    <mergeCell ref="D6:D7"/>
    <mergeCell ref="N6:N7"/>
    <mergeCell ref="B5:B7"/>
    <mergeCell ref="E5:L5"/>
    <mergeCell ref="E6:I6"/>
    <mergeCell ref="M5:N5"/>
    <mergeCell ref="M6:M7"/>
    <mergeCell ref="A41:M41"/>
    <mergeCell ref="B23:B25"/>
    <mergeCell ref="C23:D23"/>
    <mergeCell ref="E23:L23"/>
    <mergeCell ref="M23:N23"/>
    <mergeCell ref="E24:I24"/>
    <mergeCell ref="J24:L24"/>
    <mergeCell ref="A40:M40"/>
    <mergeCell ref="M24:M25"/>
    <mergeCell ref="N24:N25"/>
  </mergeCells>
  <printOptions horizontalCentered="1"/>
  <pageMargins left="0.1968503937007874" right="0.1968503937007874" top="0.34" bottom="0.22" header="0.22" footer="0.17"/>
  <pageSetup cellComments="asDisplayed" fitToHeight="1" fitToWidth="1" horizontalDpi="300" verticalDpi="300" orientation="landscape" paperSize="9" scale="87" r:id="rId1"/>
  <ignoredErrors>
    <ignoredError sqref="I9:I13 L9:N13" unlockedFormula="1"/>
  </ignoredErrors>
</worksheet>
</file>

<file path=xl/worksheets/sheet16.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L15" sqref="L15"/>
    </sheetView>
  </sheetViews>
  <sheetFormatPr defaultColWidth="11.421875" defaultRowHeight="15"/>
  <cols>
    <col min="1" max="1" width="3.421875" style="9" customWidth="1"/>
    <col min="2" max="2" width="6.28125" style="9" customWidth="1"/>
    <col min="3" max="3" width="10.421875" style="52" customWidth="1"/>
    <col min="4" max="5" width="12.28125" style="52" customWidth="1"/>
    <col min="6" max="6" width="6.140625" style="52" customWidth="1"/>
    <col min="7" max="7" width="8.421875" style="52" customWidth="1"/>
    <col min="8" max="11" width="12.28125" style="52" customWidth="1"/>
    <col min="12" max="16384" width="11.421875" style="9" customWidth="1"/>
  </cols>
  <sheetData>
    <row r="1" spans="1:13" ht="15.75">
      <c r="A1" s="15" t="s">
        <v>1012</v>
      </c>
      <c r="B1" s="7"/>
      <c r="C1" s="51"/>
      <c r="D1" s="51"/>
      <c r="E1" s="51"/>
      <c r="F1" s="51"/>
      <c r="G1" s="51"/>
      <c r="H1" s="51"/>
      <c r="I1" s="51"/>
      <c r="J1" s="51"/>
      <c r="K1" s="51"/>
      <c r="L1" s="7"/>
      <c r="M1" s="7"/>
    </row>
    <row r="2" spans="1:13" ht="13.5" thickBot="1">
      <c r="A2" s="7"/>
      <c r="B2" s="7"/>
      <c r="C2" s="51"/>
      <c r="D2" s="51"/>
      <c r="E2" s="51"/>
      <c r="F2" s="51"/>
      <c r="G2" s="51"/>
      <c r="H2" s="51"/>
      <c r="I2" s="51"/>
      <c r="J2" s="51"/>
      <c r="K2" s="51"/>
      <c r="L2" s="88" t="s">
        <v>552</v>
      </c>
      <c r="M2" s="7"/>
    </row>
    <row r="3" spans="1:13" ht="15" customHeight="1">
      <c r="A3" s="1449" t="s">
        <v>531</v>
      </c>
      <c r="B3" s="1446" t="s">
        <v>536</v>
      </c>
      <c r="C3" s="1446"/>
      <c r="D3" s="1446"/>
      <c r="E3" s="1446"/>
      <c r="F3" s="1446"/>
      <c r="G3" s="1446"/>
      <c r="H3" s="209" t="s">
        <v>719</v>
      </c>
      <c r="I3" s="1451" t="s">
        <v>538</v>
      </c>
      <c r="J3" s="1451"/>
      <c r="K3" s="200" t="s">
        <v>539</v>
      </c>
      <c r="L3" s="202" t="s">
        <v>537</v>
      </c>
      <c r="M3" s="7"/>
    </row>
    <row r="4" spans="1:13" ht="26.25" customHeight="1">
      <c r="A4" s="1450"/>
      <c r="B4" s="1447"/>
      <c r="C4" s="1447"/>
      <c r="D4" s="1447"/>
      <c r="E4" s="1447"/>
      <c r="F4" s="1447"/>
      <c r="G4" s="1447"/>
      <c r="H4" s="210" t="s">
        <v>540</v>
      </c>
      <c r="I4" s="108" t="s">
        <v>720</v>
      </c>
      <c r="J4" s="709" t="s">
        <v>1013</v>
      </c>
      <c r="K4" s="201" t="s">
        <v>541</v>
      </c>
      <c r="L4" s="203" t="s">
        <v>721</v>
      </c>
      <c r="M4" s="7"/>
    </row>
    <row r="5" spans="1:13" ht="15.75" customHeight="1">
      <c r="A5" s="281"/>
      <c r="B5" s="1448"/>
      <c r="C5" s="1448"/>
      <c r="D5" s="1448"/>
      <c r="E5" s="1448"/>
      <c r="F5" s="1448"/>
      <c r="G5" s="1448"/>
      <c r="H5" s="211" t="s">
        <v>611</v>
      </c>
      <c r="I5" s="109" t="s">
        <v>612</v>
      </c>
      <c r="J5" s="109" t="s">
        <v>613</v>
      </c>
      <c r="K5" s="109" t="s">
        <v>614</v>
      </c>
      <c r="L5" s="110" t="s">
        <v>722</v>
      </c>
      <c r="M5" s="7"/>
    </row>
    <row r="6" spans="1:13" ht="12.75">
      <c r="A6" s="282">
        <v>1</v>
      </c>
      <c r="B6" s="212" t="s">
        <v>723</v>
      </c>
      <c r="C6" s="111"/>
      <c r="D6" s="111"/>
      <c r="E6" s="111"/>
      <c r="F6" s="111"/>
      <c r="G6" s="215"/>
      <c r="H6" s="140">
        <f>SUM(H7:H11)+H14+H15</f>
        <v>62905.18775</v>
      </c>
      <c r="I6" s="141">
        <f>SUM(I7:I11)+I14+I15</f>
        <v>40702.34766</v>
      </c>
      <c r="J6" s="141">
        <f>SUM(J7:J11)+J14+J15</f>
        <v>0</v>
      </c>
      <c r="K6" s="141">
        <f>SUM(K7:K11)+K14+K15</f>
        <v>25308.32118</v>
      </c>
      <c r="L6" s="142">
        <f>SUM(L7:L11)+L14+L15</f>
        <v>78299.21423</v>
      </c>
      <c r="M6" s="7"/>
    </row>
    <row r="7" spans="1:13" ht="12.75">
      <c r="A7" s="283">
        <f aca="true" t="shared" si="0" ref="A7:A15">A6+1</f>
        <v>2</v>
      </c>
      <c r="B7" s="219" t="s">
        <v>533</v>
      </c>
      <c r="C7" s="112" t="s">
        <v>542</v>
      </c>
      <c r="D7" s="113"/>
      <c r="E7" s="113"/>
      <c r="F7" s="113"/>
      <c r="G7" s="216"/>
      <c r="H7" s="187">
        <f>'11.a'!C3</f>
        <v>3436.172</v>
      </c>
      <c r="I7" s="188">
        <f>'11.a'!C8</f>
        <v>0</v>
      </c>
      <c r="J7" s="188">
        <f>'11.a'!C4</f>
        <v>0</v>
      </c>
      <c r="K7" s="188">
        <f>'11.a'!C14</f>
        <v>0</v>
      </c>
      <c r="L7" s="143">
        <f>H7+I7-K7</f>
        <v>3436.172</v>
      </c>
      <c r="M7" s="7"/>
    </row>
    <row r="8" spans="1:13" ht="12.75">
      <c r="A8" s="284">
        <f t="shared" si="0"/>
        <v>3</v>
      </c>
      <c r="B8" s="213"/>
      <c r="C8" s="114" t="s">
        <v>543</v>
      </c>
      <c r="D8" s="115"/>
      <c r="E8" s="115"/>
      <c r="F8" s="115"/>
      <c r="G8" s="217"/>
      <c r="H8" s="189">
        <f>'11.b'!C3</f>
        <v>5917.52697</v>
      </c>
      <c r="I8" s="190">
        <f>'11.b'!C14</f>
        <v>2598.85569</v>
      </c>
      <c r="J8" s="196">
        <f>'11.b'!C5</f>
        <v>0</v>
      </c>
      <c r="K8" s="190">
        <f>'11.b'!C25</f>
        <v>5379.33504</v>
      </c>
      <c r="L8" s="144">
        <f aca="true" t="shared" si="1" ref="L8:L15">H8+I8-K8</f>
        <v>3137.0476199999994</v>
      </c>
      <c r="M8" s="7"/>
    </row>
    <row r="9" spans="1:13" ht="12.75">
      <c r="A9" s="284">
        <f t="shared" si="0"/>
        <v>4</v>
      </c>
      <c r="B9" s="213"/>
      <c r="C9" s="114" t="s">
        <v>544</v>
      </c>
      <c r="D9" s="115"/>
      <c r="E9" s="115"/>
      <c r="F9" s="115"/>
      <c r="G9" s="217"/>
      <c r="H9" s="189">
        <f>'11.c'!C3</f>
        <v>6300.2024</v>
      </c>
      <c r="I9" s="190">
        <f>'11.c'!C7</f>
        <v>6197.60399</v>
      </c>
      <c r="J9" s="197">
        <v>0</v>
      </c>
      <c r="K9" s="190">
        <f>'11.c'!C8</f>
        <v>9187.885</v>
      </c>
      <c r="L9" s="144">
        <f>H9+I9-K9</f>
        <v>3309.9213899999995</v>
      </c>
      <c r="M9" s="7"/>
    </row>
    <row r="10" spans="1:12" ht="12.75">
      <c r="A10" s="284">
        <f t="shared" si="0"/>
        <v>5</v>
      </c>
      <c r="B10" s="213"/>
      <c r="C10" s="114" t="s">
        <v>545</v>
      </c>
      <c r="D10" s="115"/>
      <c r="E10" s="115"/>
      <c r="F10" s="115"/>
      <c r="G10" s="217"/>
      <c r="H10" s="189">
        <f>'11.d'!C3</f>
        <v>0</v>
      </c>
      <c r="I10" s="190">
        <f>'11.d'!C9</f>
        <v>0</v>
      </c>
      <c r="J10" s="188">
        <f>'11.d'!C4</f>
        <v>0</v>
      </c>
      <c r="K10" s="190">
        <f>'11.d'!C15</f>
        <v>0</v>
      </c>
      <c r="L10" s="144">
        <f t="shared" si="1"/>
        <v>0</v>
      </c>
    </row>
    <row r="11" spans="1:12" ht="12.75">
      <c r="A11" s="284">
        <f t="shared" si="0"/>
        <v>6</v>
      </c>
      <c r="B11" s="213"/>
      <c r="C11" s="114" t="s">
        <v>546</v>
      </c>
      <c r="D11" s="115"/>
      <c r="E11" s="115"/>
      <c r="F11" s="115"/>
      <c r="G11" s="217"/>
      <c r="H11" s="189">
        <f>'11.e'!F8</f>
        <v>4837.45572</v>
      </c>
      <c r="I11" s="190">
        <f>'11.e'!F13</f>
        <v>3751.40187</v>
      </c>
      <c r="J11" s="197">
        <v>0</v>
      </c>
      <c r="K11" s="190">
        <f>'11.e'!F18</f>
        <v>3784.84491</v>
      </c>
      <c r="L11" s="144">
        <f t="shared" si="1"/>
        <v>4804.01268</v>
      </c>
    </row>
    <row r="12" spans="1:12" ht="12.75">
      <c r="A12" s="284" t="s">
        <v>724</v>
      </c>
      <c r="B12" s="213"/>
      <c r="C12" s="114" t="s">
        <v>549</v>
      </c>
      <c r="D12" s="115" t="s">
        <v>550</v>
      </c>
      <c r="E12" s="115"/>
      <c r="F12" s="115"/>
      <c r="G12" s="217"/>
      <c r="H12" s="189">
        <f>'11.e'!F6</f>
        <v>1134.05217</v>
      </c>
      <c r="I12" s="190">
        <f>'11.e'!F11</f>
        <v>0</v>
      </c>
      <c r="J12" s="197">
        <v>0</v>
      </c>
      <c r="K12" s="190">
        <f>'11.e'!F16</f>
        <v>1134.05217</v>
      </c>
      <c r="L12" s="144">
        <f t="shared" si="1"/>
        <v>0</v>
      </c>
    </row>
    <row r="13" spans="1:12" ht="12.75">
      <c r="A13" s="284" t="s">
        <v>725</v>
      </c>
      <c r="B13" s="213"/>
      <c r="C13" s="114"/>
      <c r="D13" s="115" t="s">
        <v>551</v>
      </c>
      <c r="E13" s="115"/>
      <c r="F13" s="115"/>
      <c r="G13" s="217"/>
      <c r="H13" s="189">
        <f>'11.e'!F7</f>
        <v>524.8598</v>
      </c>
      <c r="I13" s="190">
        <f>'11.e'!F12</f>
        <v>1584.39043</v>
      </c>
      <c r="J13" s="197">
        <v>0</v>
      </c>
      <c r="K13" s="190">
        <f>'11.e'!F17</f>
        <v>534.52447</v>
      </c>
      <c r="L13" s="144">
        <f t="shared" si="1"/>
        <v>1574.7257599999998</v>
      </c>
    </row>
    <row r="14" spans="1:12" ht="12.75">
      <c r="A14" s="284">
        <f>A11+1</f>
        <v>7</v>
      </c>
      <c r="B14" s="213"/>
      <c r="C14" s="114" t="s">
        <v>547</v>
      </c>
      <c r="D14" s="115"/>
      <c r="E14" s="115"/>
      <c r="F14" s="115"/>
      <c r="G14" s="217"/>
      <c r="H14" s="189">
        <f>'11.f'!C3</f>
        <v>5015.55048</v>
      </c>
      <c r="I14" s="190">
        <f>'11.f'!C4</f>
        <v>2205.159</v>
      </c>
      <c r="J14" s="197">
        <v>0</v>
      </c>
      <c r="K14" s="190">
        <f>'11.f'!C15</f>
        <v>2377.612</v>
      </c>
      <c r="L14" s="144">
        <f t="shared" si="1"/>
        <v>4843.097479999999</v>
      </c>
    </row>
    <row r="15" spans="1:12" ht="13.5" thickBot="1">
      <c r="A15" s="285">
        <f t="shared" si="0"/>
        <v>8</v>
      </c>
      <c r="B15" s="214"/>
      <c r="C15" s="116" t="s">
        <v>548</v>
      </c>
      <c r="D15" s="117"/>
      <c r="E15" s="117"/>
      <c r="F15" s="117"/>
      <c r="G15" s="218"/>
      <c r="H15" s="191">
        <f>'11.g'!C3</f>
        <v>37398.28018</v>
      </c>
      <c r="I15" s="192">
        <f>'11.g'!C10</f>
        <v>25949.327110000002</v>
      </c>
      <c r="J15" s="192">
        <f>'11.g'!C5</f>
        <v>0</v>
      </c>
      <c r="K15" s="192">
        <f>'11.g'!C16</f>
        <v>4578.64423</v>
      </c>
      <c r="L15" s="145">
        <f t="shared" si="1"/>
        <v>58768.96306</v>
      </c>
    </row>
    <row r="16" spans="2:12" ht="12.75">
      <c r="B16" s="711" t="s">
        <v>1015</v>
      </c>
      <c r="C16" s="712"/>
      <c r="D16" s="712"/>
      <c r="E16" s="712"/>
      <c r="F16" s="712"/>
      <c r="G16" s="712"/>
      <c r="H16" s="713">
        <f>H6-1!D96</f>
        <v>0</v>
      </c>
      <c r="I16" s="712"/>
      <c r="J16" s="712"/>
      <c r="K16" s="712"/>
      <c r="L16" s="713">
        <f>L6-1!E96</f>
        <v>-0.02650000000721775</v>
      </c>
    </row>
    <row r="17" spans="2:12" ht="12.75">
      <c r="B17" s="11"/>
      <c r="H17" s="710"/>
      <c r="L17" s="710"/>
    </row>
    <row r="18" ht="12.75">
      <c r="A18" s="9" t="s">
        <v>690</v>
      </c>
    </row>
    <row r="19" spans="1:10" ht="12.75">
      <c r="A19" s="195" t="s">
        <v>1014</v>
      </c>
      <c r="B19" s="186"/>
      <c r="C19" s="193"/>
      <c r="D19" s="193"/>
      <c r="E19" s="193"/>
      <c r="F19" s="194"/>
      <c r="G19" s="193"/>
      <c r="H19" s="193"/>
      <c r="I19" s="118"/>
      <c r="J19" s="118"/>
    </row>
    <row r="20" spans="1:10" ht="12.75">
      <c r="A20" s="19"/>
      <c r="B20" s="118"/>
      <c r="C20" s="118"/>
      <c r="D20" s="118"/>
      <c r="E20" s="118"/>
      <c r="F20" s="118"/>
      <c r="G20" s="118"/>
      <c r="H20" s="118"/>
      <c r="I20" s="118"/>
      <c r="J20" s="118"/>
    </row>
    <row r="21" spans="1:10" ht="12.75">
      <c r="A21" s="9" t="s">
        <v>739</v>
      </c>
      <c r="B21" s="19"/>
      <c r="C21" s="19"/>
      <c r="D21" s="118"/>
      <c r="E21" s="118"/>
      <c r="F21" s="19"/>
      <c r="G21" s="118"/>
      <c r="H21" s="118"/>
      <c r="I21" s="118"/>
      <c r="J21" s="118"/>
    </row>
    <row r="22" spans="1:10" ht="12.75">
      <c r="A22" s="9" t="s">
        <v>872</v>
      </c>
      <c r="B22" s="19"/>
      <c r="C22" s="19"/>
      <c r="D22" s="118"/>
      <c r="E22" s="118"/>
      <c r="F22" s="19"/>
      <c r="G22" s="118"/>
      <c r="H22" s="118"/>
      <c r="I22" s="118"/>
      <c r="J22" s="118"/>
    </row>
    <row r="23" spans="1:10" ht="12.75">
      <c r="A23" s="9" t="s">
        <v>873</v>
      </c>
      <c r="B23" s="19"/>
      <c r="C23" s="118"/>
      <c r="D23" s="118"/>
      <c r="E23" s="118"/>
      <c r="F23" s="118"/>
      <c r="G23" s="118"/>
      <c r="H23" s="118"/>
      <c r="I23" s="118"/>
      <c r="J23" s="118"/>
    </row>
    <row r="26" spans="1:12" ht="12.75">
      <c r="A26" s="81"/>
      <c r="B26" s="81"/>
      <c r="C26" s="89"/>
      <c r="D26" s="89"/>
      <c r="E26" s="89"/>
      <c r="F26" s="89"/>
      <c r="G26" s="89"/>
      <c r="H26" s="89"/>
      <c r="I26" s="89"/>
      <c r="J26" s="89"/>
      <c r="K26" s="89"/>
      <c r="L26" s="81"/>
    </row>
    <row r="27" spans="1:12" ht="12.75">
      <c r="A27" s="81"/>
      <c r="B27" s="81"/>
      <c r="C27" s="89"/>
      <c r="D27" s="89"/>
      <c r="E27" s="89"/>
      <c r="F27" s="89"/>
      <c r="G27" s="89"/>
      <c r="H27" s="89"/>
      <c r="I27" s="89"/>
      <c r="J27" s="89"/>
      <c r="K27" s="89"/>
      <c r="L27" s="81"/>
    </row>
    <row r="28" spans="1:12" ht="12.75">
      <c r="A28" s="81"/>
      <c r="B28" s="81"/>
      <c r="C28" s="89"/>
      <c r="D28" s="89"/>
      <c r="E28" s="89"/>
      <c r="F28" s="89"/>
      <c r="G28" s="89"/>
      <c r="H28" s="89"/>
      <c r="I28" s="89"/>
      <c r="J28" s="89"/>
      <c r="K28" s="89"/>
      <c r="L28" s="81"/>
    </row>
    <row r="29" spans="1:12" ht="12.75">
      <c r="A29" s="81"/>
      <c r="B29" s="81"/>
      <c r="C29" s="89"/>
      <c r="D29" s="89"/>
      <c r="E29" s="89"/>
      <c r="F29" s="89"/>
      <c r="G29" s="89"/>
      <c r="H29" s="89"/>
      <c r="I29" s="89"/>
      <c r="J29" s="89"/>
      <c r="K29" s="89"/>
      <c r="L29" s="81"/>
    </row>
    <row r="30" spans="1:12" ht="12.75">
      <c r="A30" s="81"/>
      <c r="B30" s="81"/>
      <c r="C30" s="89"/>
      <c r="D30" s="89"/>
      <c r="E30" s="89"/>
      <c r="F30" s="89"/>
      <c r="G30" s="89"/>
      <c r="H30" s="89"/>
      <c r="I30" s="89"/>
      <c r="J30" s="89"/>
      <c r="K30" s="89"/>
      <c r="L30" s="81"/>
    </row>
    <row r="31" spans="1:12" ht="12.75">
      <c r="A31" s="81"/>
      <c r="B31" s="81"/>
      <c r="C31" s="89"/>
      <c r="D31" s="89"/>
      <c r="E31" s="89"/>
      <c r="F31" s="89"/>
      <c r="G31" s="89"/>
      <c r="H31" s="89"/>
      <c r="I31" s="89"/>
      <c r="J31" s="89"/>
      <c r="K31" s="89"/>
      <c r="L31" s="81"/>
    </row>
    <row r="32" spans="1:12" ht="12.75">
      <c r="A32" s="81"/>
      <c r="B32" s="81"/>
      <c r="C32" s="89"/>
      <c r="D32" s="89"/>
      <c r="E32" s="89"/>
      <c r="F32" s="89"/>
      <c r="G32" s="89"/>
      <c r="H32" s="89"/>
      <c r="I32" s="89"/>
      <c r="J32" s="89"/>
      <c r="K32" s="89"/>
      <c r="L32" s="81"/>
    </row>
    <row r="33" spans="1:12" ht="12.75">
      <c r="A33" s="81"/>
      <c r="B33" s="81"/>
      <c r="C33" s="89"/>
      <c r="D33" s="89"/>
      <c r="E33" s="89"/>
      <c r="F33" s="89"/>
      <c r="G33" s="89"/>
      <c r="H33" s="89"/>
      <c r="I33" s="89"/>
      <c r="J33" s="89"/>
      <c r="K33" s="89"/>
      <c r="L33" s="81"/>
    </row>
    <row r="34" spans="1:12" ht="12.75">
      <c r="A34" s="81"/>
      <c r="B34" s="81"/>
      <c r="C34" s="89"/>
      <c r="D34" s="89"/>
      <c r="E34" s="89"/>
      <c r="F34" s="89"/>
      <c r="G34" s="89"/>
      <c r="H34" s="89"/>
      <c r="I34" s="89"/>
      <c r="J34" s="89"/>
      <c r="K34" s="89"/>
      <c r="L34" s="81"/>
    </row>
    <row r="35" spans="1:12" ht="12.75">
      <c r="A35" s="81"/>
      <c r="B35" s="81"/>
      <c r="C35" s="89"/>
      <c r="D35" s="89"/>
      <c r="E35" s="89"/>
      <c r="F35" s="89"/>
      <c r="G35" s="89"/>
      <c r="H35" s="89"/>
      <c r="I35" s="89"/>
      <c r="J35" s="89"/>
      <c r="K35" s="89"/>
      <c r="L35" s="81"/>
    </row>
    <row r="36" spans="1:12" ht="12.75">
      <c r="A36" s="81"/>
      <c r="B36" s="81"/>
      <c r="C36" s="89"/>
      <c r="D36" s="89"/>
      <c r="E36" s="89"/>
      <c r="F36" s="89"/>
      <c r="G36" s="89"/>
      <c r="H36" s="89"/>
      <c r="I36" s="89"/>
      <c r="J36" s="89"/>
      <c r="K36" s="89"/>
      <c r="L36" s="81"/>
    </row>
    <row r="37" spans="1:12" ht="12.75">
      <c r="A37" s="81"/>
      <c r="B37" s="81"/>
      <c r="C37" s="89"/>
      <c r="D37" s="89"/>
      <c r="E37" s="89"/>
      <c r="F37" s="89"/>
      <c r="G37" s="89"/>
      <c r="H37" s="89"/>
      <c r="I37" s="89"/>
      <c r="J37" s="89"/>
      <c r="K37" s="89"/>
      <c r="L37" s="81"/>
    </row>
  </sheetData>
  <sheetProtection sheet="1"/>
  <mergeCells count="3">
    <mergeCell ref="B3:G5"/>
    <mergeCell ref="A3:A4"/>
    <mergeCell ref="I3:J3"/>
  </mergeCells>
  <conditionalFormatting sqref="H16">
    <cfRule type="cellIs" priority="3" dxfId="13" operator="lessThan" stopIfTrue="1">
      <formula>0</formula>
    </cfRule>
    <cfRule type="cellIs" priority="4" dxfId="13" operator="greaterThan" stopIfTrue="1">
      <formula>0</formula>
    </cfRule>
    <cfRule type="cellIs" priority="6" dxfId="0" operator="notEqual" stopIfTrue="1">
      <formula>$H$6</formula>
    </cfRule>
  </conditionalFormatting>
  <conditionalFormatting sqref="L16">
    <cfRule type="cellIs" priority="1" dxfId="13" operator="lessThan" stopIfTrue="1">
      <formula>0</formula>
    </cfRule>
    <cfRule type="cellIs" priority="2" dxfId="13" operator="greaterThan" stopIfTrue="1">
      <formula>0</formula>
    </cfRule>
    <cfRule type="cellIs" priority="5" dxfId="0" operator="notEqual" stopIfTrue="1">
      <formula>$L$6</formula>
    </cfRule>
  </conditionalFormatting>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C27"/>
  <sheetViews>
    <sheetView workbookViewId="0" topLeftCell="A1">
      <selection activeCell="C4" sqref="C4"/>
    </sheetView>
  </sheetViews>
  <sheetFormatPr defaultColWidth="11.421875" defaultRowHeight="15"/>
  <cols>
    <col min="1" max="1" width="14.421875" style="9" customWidth="1"/>
    <col min="2" max="2" width="30.140625" style="9" customWidth="1"/>
    <col min="3" max="3" width="16.140625" style="52" customWidth="1"/>
    <col min="4" max="6" width="11.421875" style="7" customWidth="1"/>
    <col min="7" max="16384" width="11.421875" style="9" customWidth="1"/>
  </cols>
  <sheetData>
    <row r="1" spans="1:3" ht="15.75">
      <c r="A1" s="698" t="s">
        <v>1016</v>
      </c>
      <c r="B1" s="300"/>
      <c r="C1" s="309"/>
    </row>
    <row r="2" spans="1:3" ht="13.5" thickBot="1">
      <c r="A2" s="300"/>
      <c r="B2" s="300"/>
      <c r="C2" s="1059" t="s">
        <v>552</v>
      </c>
    </row>
    <row r="3" spans="1:3" ht="13.5" thickBot="1">
      <c r="A3" s="1453" t="s">
        <v>572</v>
      </c>
      <c r="B3" s="1454"/>
      <c r="C3" s="686">
        <v>3436.172</v>
      </c>
    </row>
    <row r="4" spans="1:3" ht="12.75">
      <c r="A4" s="1281" t="s">
        <v>574</v>
      </c>
      <c r="B4" s="1060" t="s">
        <v>575</v>
      </c>
      <c r="C4" s="146"/>
    </row>
    <row r="5" spans="1:3" ht="12.75">
      <c r="A5" s="1452"/>
      <c r="B5" s="318" t="s">
        <v>576</v>
      </c>
      <c r="C5" s="95"/>
    </row>
    <row r="6" spans="1:3" ht="12.75">
      <c r="A6" s="1452"/>
      <c r="B6" s="318" t="s">
        <v>577</v>
      </c>
      <c r="C6" s="95"/>
    </row>
    <row r="7" spans="1:3" ht="13.5" thickBot="1">
      <c r="A7" s="1452"/>
      <c r="B7" s="318" t="s">
        <v>578</v>
      </c>
      <c r="C7" s="95"/>
    </row>
    <row r="8" spans="1:3" ht="13.5" thickBot="1">
      <c r="A8" s="1282"/>
      <c r="B8" s="1061" t="s">
        <v>556</v>
      </c>
      <c r="C8" s="170">
        <f>SUM(C4:C7)</f>
        <v>0</v>
      </c>
    </row>
    <row r="9" spans="1:3" ht="12.75">
      <c r="A9" s="1281" t="s">
        <v>579</v>
      </c>
      <c r="B9" s="1060" t="s">
        <v>580</v>
      </c>
      <c r="C9" s="146"/>
    </row>
    <row r="10" spans="1:3" ht="12.75">
      <c r="A10" s="1452"/>
      <c r="B10" s="318" t="s">
        <v>581</v>
      </c>
      <c r="C10" s="95"/>
    </row>
    <row r="11" spans="1:3" ht="12.75">
      <c r="A11" s="1452"/>
      <c r="B11" s="318" t="s">
        <v>582</v>
      </c>
      <c r="C11" s="95"/>
    </row>
    <row r="12" spans="1:3" ht="12.75">
      <c r="A12" s="1452"/>
      <c r="B12" s="318" t="s">
        <v>583</v>
      </c>
      <c r="C12" s="95"/>
    </row>
    <row r="13" spans="1:3" ht="13.5" thickBot="1">
      <c r="A13" s="1452"/>
      <c r="B13" s="1062" t="s">
        <v>774</v>
      </c>
      <c r="C13" s="98"/>
    </row>
    <row r="14" spans="1:3" ht="13.5" thickBot="1">
      <c r="A14" s="1282"/>
      <c r="B14" s="1061" t="s">
        <v>556</v>
      </c>
      <c r="C14" s="170">
        <f>SUM(C9:C13)</f>
        <v>0</v>
      </c>
    </row>
    <row r="15" spans="1:3" ht="13.5" thickBot="1">
      <c r="A15" s="1453" t="s">
        <v>573</v>
      </c>
      <c r="B15" s="1454"/>
      <c r="C15" s="170">
        <f>C3+C8-C14</f>
        <v>3436.172</v>
      </c>
    </row>
    <row r="16" spans="1:3" ht="12.75">
      <c r="A16" s="300"/>
      <c r="B16" s="300"/>
      <c r="C16" s="309"/>
    </row>
    <row r="17" spans="1:3" ht="12.75">
      <c r="A17" s="300" t="s">
        <v>690</v>
      </c>
      <c r="B17" s="300"/>
      <c r="C17" s="309"/>
    </row>
    <row r="18" spans="1:3" ht="12.75">
      <c r="A18" s="300" t="s">
        <v>701</v>
      </c>
      <c r="B18" s="300"/>
      <c r="C18" s="309"/>
    </row>
    <row r="19" spans="1:3" ht="12.75">
      <c r="A19" s="7"/>
      <c r="B19" s="7"/>
      <c r="C19" s="51"/>
    </row>
    <row r="20" spans="1:3" ht="12.75">
      <c r="A20" s="7"/>
      <c r="B20" s="7"/>
      <c r="C20" s="51"/>
    </row>
    <row r="21" spans="1:3" ht="12.75">
      <c r="A21" s="7"/>
      <c r="B21" s="7"/>
      <c r="C21" s="51"/>
    </row>
    <row r="22" spans="1:3" ht="12.75">
      <c r="A22" s="7"/>
      <c r="B22" s="7"/>
      <c r="C22" s="51"/>
    </row>
    <row r="23" spans="1:3" ht="12.75">
      <c r="A23" s="7"/>
      <c r="B23" s="7"/>
      <c r="C23" s="51"/>
    </row>
    <row r="24" spans="1:3" ht="12.75">
      <c r="A24" s="7"/>
      <c r="B24" s="7"/>
      <c r="C24" s="51"/>
    </row>
    <row r="25" spans="1:3" ht="12.75">
      <c r="A25" s="7"/>
      <c r="B25" s="7"/>
      <c r="C25" s="51"/>
    </row>
    <row r="26" spans="1:3" ht="12.75">
      <c r="A26" s="7"/>
      <c r="B26" s="7"/>
      <c r="C26" s="51"/>
    </row>
    <row r="27" spans="1:3" ht="12.75">
      <c r="A27" s="7"/>
      <c r="B27" s="7"/>
      <c r="C27" s="51"/>
    </row>
  </sheetData>
  <sheetProtection sheet="1"/>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A31" sqref="A31"/>
    </sheetView>
  </sheetViews>
  <sheetFormatPr defaultColWidth="11.421875" defaultRowHeight="15"/>
  <cols>
    <col min="1" max="1" width="10.421875" style="37" customWidth="1"/>
    <col min="2" max="2" width="43.421875" style="37" customWidth="1"/>
    <col min="3" max="3" width="17.00390625" style="54" customWidth="1"/>
    <col min="4" max="16384" width="11.421875" style="37" customWidth="1"/>
  </cols>
  <sheetData>
    <row r="1" spans="1:9" ht="13.5" customHeight="1">
      <c r="A1" s="714" t="s">
        <v>1017</v>
      </c>
      <c r="B1" s="57"/>
      <c r="C1" s="57"/>
      <c r="D1" s="57"/>
      <c r="E1" s="57"/>
      <c r="F1" s="57"/>
      <c r="G1" s="57"/>
      <c r="H1" s="57"/>
      <c r="I1" s="57"/>
    </row>
    <row r="2" spans="1:9" ht="13.5" customHeight="1" thickBot="1">
      <c r="A2" s="57"/>
      <c r="B2" s="57"/>
      <c r="C2" s="332" t="s">
        <v>552</v>
      </c>
      <c r="D2" s="57"/>
      <c r="E2" s="57"/>
      <c r="F2" s="57"/>
      <c r="G2" s="57"/>
      <c r="H2" s="57"/>
      <c r="I2" s="57"/>
    </row>
    <row r="3" spans="1:9" ht="16.5" customHeight="1" thickBot="1">
      <c r="A3" s="1453" t="s">
        <v>572</v>
      </c>
      <c r="B3" s="1460"/>
      <c r="C3" s="472">
        <v>5917.52697</v>
      </c>
      <c r="D3" s="57"/>
      <c r="E3" s="57"/>
      <c r="F3" s="57"/>
      <c r="G3" s="57"/>
      <c r="H3" s="57"/>
      <c r="I3" s="57"/>
    </row>
    <row r="4" spans="1:9" ht="12.75" customHeight="1">
      <c r="A4" s="1455" t="s">
        <v>574</v>
      </c>
      <c r="B4" s="333" t="s">
        <v>584</v>
      </c>
      <c r="C4" s="148">
        <v>2598.85569</v>
      </c>
      <c r="D4" s="57"/>
      <c r="E4" s="57"/>
      <c r="F4" s="57"/>
      <c r="G4" s="57"/>
      <c r="H4" s="57"/>
      <c r="I4" s="57"/>
    </row>
    <row r="5" spans="1:9" ht="12.75" customHeight="1">
      <c r="A5" s="1456"/>
      <c r="B5" s="334" t="s">
        <v>585</v>
      </c>
      <c r="C5" s="149"/>
      <c r="D5" s="57"/>
      <c r="E5" s="57"/>
      <c r="F5" s="57"/>
      <c r="G5" s="57"/>
      <c r="H5" s="57"/>
      <c r="I5" s="57"/>
    </row>
    <row r="6" spans="1:9" ht="12.75" customHeight="1">
      <c r="A6" s="1456"/>
      <c r="B6" s="335" t="s">
        <v>28</v>
      </c>
      <c r="C6" s="149"/>
      <c r="D6" s="57"/>
      <c r="E6" s="57"/>
      <c r="F6" s="57"/>
      <c r="G6" s="57"/>
      <c r="H6" s="57"/>
      <c r="I6" s="57"/>
    </row>
    <row r="7" spans="1:9" ht="12.75" customHeight="1">
      <c r="A7" s="1456"/>
      <c r="B7" s="334" t="s">
        <v>586</v>
      </c>
      <c r="C7" s="149"/>
      <c r="D7" s="57"/>
      <c r="E7" s="57"/>
      <c r="F7" s="57"/>
      <c r="G7" s="57"/>
      <c r="H7" s="57"/>
      <c r="I7" s="57"/>
    </row>
    <row r="8" spans="1:9" ht="12.75" customHeight="1">
      <c r="A8" s="1456"/>
      <c r="B8" s="334" t="s">
        <v>587</v>
      </c>
      <c r="C8" s="150"/>
      <c r="D8" s="57"/>
      <c r="E8" s="57"/>
      <c r="F8" s="57"/>
      <c r="G8" s="57"/>
      <c r="H8" s="57"/>
      <c r="I8" s="57"/>
    </row>
    <row r="9" spans="1:9" ht="12.75" customHeight="1">
      <c r="A9" s="1456"/>
      <c r="B9" s="334" t="s">
        <v>29</v>
      </c>
      <c r="C9" s="149"/>
      <c r="D9" s="57"/>
      <c r="E9" s="57"/>
      <c r="F9" s="57"/>
      <c r="G9" s="57"/>
      <c r="H9" s="57"/>
      <c r="I9" s="57"/>
    </row>
    <row r="10" spans="1:9" ht="12.75" customHeight="1">
      <c r="A10" s="1456"/>
      <c r="B10" s="336" t="s">
        <v>588</v>
      </c>
      <c r="C10" s="337">
        <f>SUM(C11:C13)</f>
        <v>0</v>
      </c>
      <c r="D10" s="57"/>
      <c r="E10" s="57"/>
      <c r="F10" s="57"/>
      <c r="G10" s="57"/>
      <c r="H10" s="57"/>
      <c r="I10" s="57"/>
    </row>
    <row r="11" spans="1:9" ht="12.75" customHeight="1">
      <c r="A11" s="1456"/>
      <c r="B11" s="334" t="s">
        <v>589</v>
      </c>
      <c r="C11" s="149"/>
      <c r="D11" s="57"/>
      <c r="E11" s="57"/>
      <c r="F11" s="57"/>
      <c r="G11" s="57"/>
      <c r="H11" s="57"/>
      <c r="I11" s="57"/>
    </row>
    <row r="12" spans="1:9" ht="12.75" customHeight="1">
      <c r="A12" s="1456"/>
      <c r="B12" s="338" t="s">
        <v>590</v>
      </c>
      <c r="C12" s="149"/>
      <c r="D12" s="57"/>
      <c r="E12" s="57"/>
      <c r="F12" s="57"/>
      <c r="G12" s="57"/>
      <c r="H12" s="57"/>
      <c r="I12" s="57"/>
    </row>
    <row r="13" spans="1:9" ht="12.75" customHeight="1" thickBot="1">
      <c r="A13" s="1456"/>
      <c r="B13" s="334" t="s">
        <v>591</v>
      </c>
      <c r="C13" s="151"/>
      <c r="D13" s="57"/>
      <c r="E13" s="57"/>
      <c r="F13" s="57"/>
      <c r="G13" s="57"/>
      <c r="H13" s="57"/>
      <c r="I13" s="57"/>
    </row>
    <row r="14" spans="1:9" s="38" customFormat="1" ht="15.75" customHeight="1" thickBot="1">
      <c r="A14" s="1457"/>
      <c r="B14" s="339" t="s">
        <v>557</v>
      </c>
      <c r="C14" s="152">
        <f>C4+C5+C6+C7+C8+C9+C10</f>
        <v>2598.85569</v>
      </c>
      <c r="D14" s="340"/>
      <c r="E14" s="340"/>
      <c r="F14" s="340"/>
      <c r="G14" s="340"/>
      <c r="H14" s="340"/>
      <c r="I14" s="340"/>
    </row>
    <row r="15" spans="1:9" ht="12.75" customHeight="1">
      <c r="A15" s="1458" t="s">
        <v>579</v>
      </c>
      <c r="B15" s="341" t="s">
        <v>649</v>
      </c>
      <c r="C15" s="342">
        <f>SUM(C16:C19)</f>
        <v>3947.93975</v>
      </c>
      <c r="D15" s="57"/>
      <c r="E15" s="57"/>
      <c r="F15" s="57"/>
      <c r="G15" s="57"/>
      <c r="H15" s="57"/>
      <c r="I15" s="57"/>
    </row>
    <row r="16" spans="1:9" ht="12.75" customHeight="1">
      <c r="A16" s="1458"/>
      <c r="B16" s="343" t="s">
        <v>750</v>
      </c>
      <c r="C16" s="153">
        <v>3104.34405</v>
      </c>
      <c r="D16" s="57"/>
      <c r="E16" s="57"/>
      <c r="F16" s="57"/>
      <c r="G16" s="57"/>
      <c r="H16" s="57"/>
      <c r="I16" s="57"/>
    </row>
    <row r="17" spans="1:9" ht="12.75" customHeight="1">
      <c r="A17" s="1458"/>
      <c r="B17" s="344" t="s">
        <v>592</v>
      </c>
      <c r="C17" s="154">
        <v>843.5957</v>
      </c>
      <c r="D17" s="57"/>
      <c r="E17" s="57"/>
      <c r="F17" s="57"/>
      <c r="G17" s="57"/>
      <c r="H17" s="57"/>
      <c r="I17" s="57"/>
    </row>
    <row r="18" spans="1:9" ht="12.75" customHeight="1">
      <c r="A18" s="1458"/>
      <c r="B18" s="344" t="s">
        <v>593</v>
      </c>
      <c r="C18" s="154"/>
      <c r="D18" s="57"/>
      <c r="E18" s="57"/>
      <c r="F18" s="57"/>
      <c r="G18" s="57"/>
      <c r="H18" s="57"/>
      <c r="I18" s="57"/>
    </row>
    <row r="19" spans="1:9" ht="12.75" customHeight="1">
      <c r="A19" s="1458"/>
      <c r="B19" s="344" t="s">
        <v>30</v>
      </c>
      <c r="C19" s="154"/>
      <c r="D19" s="57"/>
      <c r="E19" s="57"/>
      <c r="F19" s="57"/>
      <c r="G19" s="57"/>
      <c r="H19" s="57"/>
      <c r="I19" s="57"/>
    </row>
    <row r="20" spans="1:9" ht="12.75" customHeight="1">
      <c r="A20" s="1458"/>
      <c r="B20" s="345" t="s">
        <v>31</v>
      </c>
      <c r="C20" s="155">
        <v>1431.39529</v>
      </c>
      <c r="D20" s="57"/>
      <c r="E20" s="57"/>
      <c r="F20" s="57"/>
      <c r="G20" s="57"/>
      <c r="H20" s="57"/>
      <c r="I20" s="57"/>
    </row>
    <row r="21" spans="1:9" ht="12.75" customHeight="1">
      <c r="A21" s="1458"/>
      <c r="B21" s="346" t="s">
        <v>594</v>
      </c>
      <c r="C21" s="347">
        <f>SUM(C22:C24)</f>
        <v>0</v>
      </c>
      <c r="D21" s="57"/>
      <c r="E21" s="57"/>
      <c r="F21" s="57"/>
      <c r="G21" s="57"/>
      <c r="H21" s="57"/>
      <c r="I21" s="57"/>
    </row>
    <row r="22" spans="1:9" ht="12.75" customHeight="1">
      <c r="A22" s="1458"/>
      <c r="B22" s="334" t="s">
        <v>595</v>
      </c>
      <c r="C22" s="149"/>
      <c r="D22" s="57"/>
      <c r="E22" s="57"/>
      <c r="F22" s="57"/>
      <c r="G22" s="57"/>
      <c r="H22" s="57"/>
      <c r="I22" s="57"/>
    </row>
    <row r="23" spans="1:9" ht="12.75" customHeight="1">
      <c r="A23" s="1458"/>
      <c r="B23" s="334" t="s">
        <v>596</v>
      </c>
      <c r="C23" s="149"/>
      <c r="D23" s="57"/>
      <c r="E23" s="57"/>
      <c r="F23" s="57"/>
      <c r="G23" s="57"/>
      <c r="H23" s="57"/>
      <c r="I23" s="57"/>
    </row>
    <row r="24" spans="1:9" ht="12.75" customHeight="1" thickBot="1">
      <c r="A24" s="1458"/>
      <c r="B24" s="334" t="s">
        <v>597</v>
      </c>
      <c r="C24" s="149"/>
      <c r="D24" s="57"/>
      <c r="E24" s="57"/>
      <c r="F24" s="57"/>
      <c r="G24" s="57"/>
      <c r="H24" s="57"/>
      <c r="I24" s="57"/>
    </row>
    <row r="25" spans="1:9" ht="13.5" thickBot="1">
      <c r="A25" s="1459"/>
      <c r="B25" s="339" t="s">
        <v>556</v>
      </c>
      <c r="C25" s="156">
        <f>C15+C20+C21</f>
        <v>5379.33504</v>
      </c>
      <c r="D25" s="57"/>
      <c r="E25" s="57"/>
      <c r="F25" s="57"/>
      <c r="G25" s="57"/>
      <c r="H25" s="57"/>
      <c r="I25" s="57"/>
    </row>
    <row r="26" spans="1:9" ht="18.75" customHeight="1" thickBot="1">
      <c r="A26" s="1453" t="s">
        <v>573</v>
      </c>
      <c r="B26" s="1460"/>
      <c r="C26" s="156">
        <f>C3+C14-C25</f>
        <v>3137.0476199999994</v>
      </c>
      <c r="D26" s="57"/>
      <c r="E26" s="57"/>
      <c r="F26" s="57"/>
      <c r="G26" s="57"/>
      <c r="H26" s="57"/>
      <c r="I26" s="57"/>
    </row>
    <row r="27" spans="1:9" ht="12.75" customHeight="1">
      <c r="A27" s="57"/>
      <c r="B27" s="57"/>
      <c r="C27" s="58"/>
      <c r="D27" s="57"/>
      <c r="E27" s="57"/>
      <c r="F27" s="57"/>
      <c r="G27" s="57"/>
      <c r="H27" s="57"/>
      <c r="I27" s="57"/>
    </row>
    <row r="28" spans="1:9" ht="12.75">
      <c r="A28" s="300" t="s">
        <v>690</v>
      </c>
      <c r="B28" s="57"/>
      <c r="C28" s="58"/>
      <c r="D28" s="57"/>
      <c r="E28" s="57"/>
      <c r="F28" s="57"/>
      <c r="G28" s="57"/>
      <c r="H28" s="57"/>
      <c r="I28" s="57"/>
    </row>
    <row r="29" spans="1:9" ht="12.75">
      <c r="A29" s="348" t="s">
        <v>701</v>
      </c>
      <c r="B29" s="57"/>
      <c r="C29" s="58"/>
      <c r="D29" s="57"/>
      <c r="E29" s="57"/>
      <c r="F29" s="57"/>
      <c r="G29" s="57"/>
      <c r="H29" s="57"/>
      <c r="I29" s="57"/>
    </row>
    <row r="30" spans="1:9" ht="12.75">
      <c r="A30" s="769" t="s">
        <v>994</v>
      </c>
      <c r="B30" s="39"/>
      <c r="C30" s="53"/>
      <c r="D30" s="57"/>
      <c r="E30" s="57"/>
      <c r="F30" s="57"/>
      <c r="G30" s="57"/>
      <c r="H30" s="57"/>
      <c r="I30" s="57"/>
    </row>
    <row r="31" spans="1:9" ht="12.75">
      <c r="A31" s="39"/>
      <c r="B31" s="39"/>
      <c r="C31" s="53"/>
      <c r="D31" s="57"/>
      <c r="E31" s="57"/>
      <c r="F31" s="57"/>
      <c r="G31" s="57"/>
      <c r="H31" s="57"/>
      <c r="I31" s="57"/>
    </row>
    <row r="32" spans="1:9" ht="12.75">
      <c r="A32" s="39"/>
      <c r="B32" s="39"/>
      <c r="C32" s="53"/>
      <c r="D32" s="57"/>
      <c r="E32" s="57"/>
      <c r="F32" s="57"/>
      <c r="G32" s="57"/>
      <c r="H32" s="57"/>
      <c r="I32" s="57"/>
    </row>
    <row r="33" spans="1:9" ht="12.75">
      <c r="A33" s="39"/>
      <c r="B33" s="39"/>
      <c r="C33" s="53"/>
      <c r="D33" s="57"/>
      <c r="E33" s="57"/>
      <c r="F33" s="57"/>
      <c r="G33" s="57"/>
      <c r="H33" s="57"/>
      <c r="I33" s="57"/>
    </row>
    <row r="34" spans="1:9" ht="12.75">
      <c r="A34" s="57"/>
      <c r="B34" s="57"/>
      <c r="C34" s="58"/>
      <c r="D34" s="57"/>
      <c r="E34" s="57"/>
      <c r="F34" s="57"/>
      <c r="G34" s="57"/>
      <c r="H34" s="57"/>
      <c r="I34" s="57"/>
    </row>
    <row r="35" spans="1:9" ht="12.75">
      <c r="A35" s="57"/>
      <c r="B35" s="57"/>
      <c r="C35" s="58"/>
      <c r="D35" s="57"/>
      <c r="E35" s="57"/>
      <c r="F35" s="57"/>
      <c r="G35" s="57"/>
      <c r="H35" s="57"/>
      <c r="I35" s="57"/>
    </row>
    <row r="36" spans="1:9" ht="12.75">
      <c r="A36" s="57"/>
      <c r="B36" s="57"/>
      <c r="C36" s="58"/>
      <c r="D36" s="57"/>
      <c r="E36" s="57"/>
      <c r="F36" s="57"/>
      <c r="G36" s="57"/>
      <c r="H36" s="57"/>
      <c r="I36" s="57"/>
    </row>
    <row r="37" spans="1:9" ht="12.75">
      <c r="A37" s="57"/>
      <c r="B37" s="57"/>
      <c r="C37" s="58"/>
      <c r="D37" s="57"/>
      <c r="E37" s="57"/>
      <c r="F37" s="57"/>
      <c r="G37" s="57"/>
      <c r="H37" s="57"/>
      <c r="I37" s="57"/>
    </row>
  </sheetData>
  <sheetProtection sheet="1" insertRows="0" deleteRows="0"/>
  <mergeCells count="4">
    <mergeCell ref="A4:A14"/>
    <mergeCell ref="A15:A25"/>
    <mergeCell ref="A3:B3"/>
    <mergeCell ref="A26:B26"/>
  </mergeCells>
  <printOptions horizontalCentered="1"/>
  <pageMargins left="0.2362204724409449" right="0.2362204724409449" top="0.7086614173228347" bottom="0.7086614173228347" header="0.5118110236220472" footer="0.5118110236220472"/>
  <pageSetup fitToHeight="1" fitToWidth="1"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H33"/>
  <sheetViews>
    <sheetView workbookViewId="0" topLeftCell="A1">
      <selection activeCell="C4" sqref="C4"/>
    </sheetView>
  </sheetViews>
  <sheetFormatPr defaultColWidth="11.421875" defaultRowHeight="15"/>
  <cols>
    <col min="1" max="1" width="13.28125" style="9" customWidth="1"/>
    <col min="2" max="2" width="54.7109375" style="9" customWidth="1"/>
    <col min="3" max="3" width="14.28125" style="52" customWidth="1"/>
    <col min="4" max="4" width="56.421875" style="9" customWidth="1"/>
    <col min="5" max="5" width="11.421875" style="9" customWidth="1"/>
    <col min="6" max="6" width="17.421875" style="9" customWidth="1"/>
    <col min="7" max="16384" width="11.421875" style="9" customWidth="1"/>
  </cols>
  <sheetData>
    <row r="1" spans="1:4" ht="15.75">
      <c r="A1" s="473" t="s">
        <v>1018</v>
      </c>
      <c r="B1" s="300"/>
      <c r="C1" s="300"/>
      <c r="D1" s="300"/>
    </row>
    <row r="2" spans="1:4" ht="13.5" thickBot="1">
      <c r="A2" s="300"/>
      <c r="B2" s="300"/>
      <c r="C2" s="310" t="s">
        <v>552</v>
      </c>
      <c r="D2" s="300"/>
    </row>
    <row r="3" spans="1:4" ht="13.5" thickBot="1">
      <c r="A3" s="1453" t="s">
        <v>572</v>
      </c>
      <c r="B3" s="1454"/>
      <c r="C3" s="686">
        <v>6300.2024</v>
      </c>
      <c r="D3" s="300"/>
    </row>
    <row r="4" spans="1:7" ht="12.75" customHeight="1">
      <c r="A4" s="1461" t="s">
        <v>574</v>
      </c>
      <c r="B4" s="485" t="s">
        <v>775</v>
      </c>
      <c r="C4" s="166">
        <v>6197.60399</v>
      </c>
      <c r="D4" s="486"/>
      <c r="E4" s="158"/>
      <c r="F4" s="159"/>
      <c r="G4" s="158"/>
    </row>
    <row r="5" spans="1:7" ht="12.75" customHeight="1">
      <c r="A5" s="1462"/>
      <c r="B5" s="487" t="s">
        <v>598</v>
      </c>
      <c r="C5" s="166"/>
      <c r="D5" s="486"/>
      <c r="E5" s="158"/>
      <c r="F5" s="159"/>
      <c r="G5" s="158"/>
    </row>
    <row r="6" spans="1:7" ht="12.75" customHeight="1" thickBot="1">
      <c r="A6" s="1463"/>
      <c r="B6" s="488" t="s">
        <v>776</v>
      </c>
      <c r="C6" s="167"/>
      <c r="D6" s="486"/>
      <c r="E6" s="158"/>
      <c r="F6" s="159"/>
      <c r="G6" s="158"/>
    </row>
    <row r="7" spans="1:7" ht="16.5" customHeight="1" thickBot="1">
      <c r="A7" s="1464"/>
      <c r="B7" s="489" t="s">
        <v>556</v>
      </c>
      <c r="C7" s="168">
        <f>SUM(C4:C6)</f>
        <v>6197.60399</v>
      </c>
      <c r="D7" s="486"/>
      <c r="E7" s="158"/>
      <c r="F7" s="159"/>
      <c r="G7" s="158"/>
    </row>
    <row r="8" spans="1:7" ht="16.5" customHeight="1" thickBot="1">
      <c r="A8" s="484" t="s">
        <v>579</v>
      </c>
      <c r="B8" s="490" t="s">
        <v>556</v>
      </c>
      <c r="C8" s="169">
        <v>9187.885</v>
      </c>
      <c r="D8" s="486"/>
      <c r="E8" s="158"/>
      <c r="F8" s="159"/>
      <c r="G8" s="158"/>
    </row>
    <row r="9" spans="1:7" ht="16.5" customHeight="1" thickBot="1">
      <c r="A9" s="1465" t="s">
        <v>599</v>
      </c>
      <c r="B9" s="1466"/>
      <c r="C9" s="147">
        <f>C3+C7-C8</f>
        <v>3309.9213899999995</v>
      </c>
      <c r="D9" s="486"/>
      <c r="E9" s="158"/>
      <c r="F9" s="159"/>
      <c r="G9" s="158"/>
    </row>
    <row r="10" spans="1:7" ht="15" customHeight="1">
      <c r="A10" s="491"/>
      <c r="B10" s="319"/>
      <c r="C10" s="160"/>
      <c r="D10" s="486"/>
      <c r="E10" s="158"/>
      <c r="F10" s="159"/>
      <c r="G10" s="158"/>
    </row>
    <row r="11" spans="1:8" ht="12.75">
      <c r="A11" s="300" t="s">
        <v>690</v>
      </c>
      <c r="B11" s="492"/>
      <c r="C11" s="493"/>
      <c r="D11" s="492"/>
      <c r="E11" s="161"/>
      <c r="F11" s="157"/>
      <c r="G11" s="157"/>
      <c r="H11" s="157"/>
    </row>
    <row r="12" spans="1:8" ht="12.75">
      <c r="A12" s="494" t="s">
        <v>891</v>
      </c>
      <c r="B12" s="495"/>
      <c r="C12" s="496"/>
      <c r="D12" s="492"/>
      <c r="E12" s="161"/>
      <c r="F12" s="157"/>
      <c r="G12" s="157"/>
      <c r="H12" s="157"/>
    </row>
    <row r="13" spans="1:8" ht="12.75">
      <c r="A13" s="300" t="s">
        <v>702</v>
      </c>
      <c r="B13" s="326"/>
      <c r="C13" s="497"/>
      <c r="D13" s="326"/>
      <c r="E13" s="81"/>
      <c r="F13" s="81"/>
      <c r="G13" s="81"/>
      <c r="H13" s="81"/>
    </row>
    <row r="14" spans="1:8" ht="12.75">
      <c r="A14" s="770"/>
      <c r="B14" s="770"/>
      <c r="C14" s="771"/>
      <c r="D14" s="499"/>
      <c r="E14" s="162"/>
      <c r="F14" s="162"/>
      <c r="G14" s="162"/>
      <c r="H14" s="163"/>
    </row>
    <row r="15" spans="1:8" ht="12.75">
      <c r="A15" s="770"/>
      <c r="B15" s="770"/>
      <c r="C15" s="771"/>
      <c r="D15" s="498"/>
      <c r="E15" s="163"/>
      <c r="F15" s="163"/>
      <c r="G15" s="162"/>
      <c r="H15" s="163"/>
    </row>
    <row r="16" spans="1:8" ht="12.75">
      <c r="A16" s="501"/>
      <c r="B16" s="501"/>
      <c r="C16" s="500"/>
      <c r="D16" s="498"/>
      <c r="E16" s="163"/>
      <c r="F16" s="163"/>
      <c r="G16" s="163"/>
      <c r="H16" s="163"/>
    </row>
    <row r="17" spans="1:8" ht="12.75">
      <c r="A17" s="502"/>
      <c r="B17" s="502"/>
      <c r="C17" s="503"/>
      <c r="D17" s="502"/>
      <c r="E17" s="164"/>
      <c r="F17" s="164"/>
      <c r="G17" s="164"/>
      <c r="H17" s="164"/>
    </row>
    <row r="18" spans="1:8" ht="12.75">
      <c r="A18" s="164"/>
      <c r="B18" s="164"/>
      <c r="C18" s="165"/>
      <c r="D18" s="164"/>
      <c r="E18" s="164"/>
      <c r="F18" s="164"/>
      <c r="G18" s="164"/>
      <c r="H18" s="164"/>
    </row>
    <row r="19" spans="1:8" ht="12.75">
      <c r="A19" s="81"/>
      <c r="B19" s="81"/>
      <c r="C19" s="89"/>
      <c r="D19" s="81"/>
      <c r="E19" s="81"/>
      <c r="F19" s="81"/>
      <c r="G19" s="81"/>
      <c r="H19" s="81"/>
    </row>
    <row r="20" spans="1:8" ht="12.75">
      <c r="A20" s="81"/>
      <c r="B20" s="81"/>
      <c r="C20" s="89"/>
      <c r="D20" s="81"/>
      <c r="E20" s="81"/>
      <c r="F20" s="81"/>
      <c r="G20" s="81"/>
      <c r="H20" s="81"/>
    </row>
    <row r="21" spans="1:8" ht="12.75">
      <c r="A21" s="81"/>
      <c r="B21" s="81"/>
      <c r="C21" s="89"/>
      <c r="D21" s="81"/>
      <c r="E21" s="81"/>
      <c r="F21" s="81"/>
      <c r="G21" s="81"/>
      <c r="H21" s="81"/>
    </row>
    <row r="22" spans="1:8" ht="12.75">
      <c r="A22" s="81"/>
      <c r="B22" s="81"/>
      <c r="C22" s="89"/>
      <c r="D22" s="81"/>
      <c r="E22" s="81"/>
      <c r="F22" s="81"/>
      <c r="G22" s="81"/>
      <c r="H22" s="81"/>
    </row>
    <row r="23" spans="1:8" ht="12.75">
      <c r="A23" s="81"/>
      <c r="B23" s="81"/>
      <c r="C23" s="89"/>
      <c r="D23" s="81"/>
      <c r="E23" s="81"/>
      <c r="F23" s="81"/>
      <c r="G23" s="81"/>
      <c r="H23" s="81"/>
    </row>
    <row r="24" spans="1:8" ht="12.75">
      <c r="A24" s="81"/>
      <c r="B24" s="81"/>
      <c r="C24" s="89"/>
      <c r="D24" s="81"/>
      <c r="E24" s="81"/>
      <c r="F24" s="81"/>
      <c r="G24" s="81"/>
      <c r="H24" s="81"/>
    </row>
    <row r="25" spans="1:8" ht="12.75">
      <c r="A25" s="81"/>
      <c r="B25" s="81"/>
      <c r="C25" s="89"/>
      <c r="D25" s="81"/>
      <c r="E25" s="81"/>
      <c r="F25" s="81"/>
      <c r="G25" s="81"/>
      <c r="H25" s="81"/>
    </row>
    <row r="26" spans="1:8" ht="12.75">
      <c r="A26" s="81"/>
      <c r="B26" s="81"/>
      <c r="C26" s="89"/>
      <c r="D26" s="81"/>
      <c r="E26" s="81"/>
      <c r="F26" s="81"/>
      <c r="G26" s="81"/>
      <c r="H26" s="81"/>
    </row>
    <row r="27" spans="1:8" ht="12.75">
      <c r="A27" s="81"/>
      <c r="B27" s="81"/>
      <c r="C27" s="89"/>
      <c r="D27" s="81"/>
      <c r="E27" s="81"/>
      <c r="F27" s="81"/>
      <c r="G27" s="81"/>
      <c r="H27" s="81"/>
    </row>
    <row r="28" spans="1:8" ht="12.75">
      <c r="A28" s="81"/>
      <c r="B28" s="81"/>
      <c r="C28" s="89"/>
      <c r="D28" s="81"/>
      <c r="E28" s="81"/>
      <c r="F28" s="81"/>
      <c r="G28" s="81"/>
      <c r="H28" s="81"/>
    </row>
    <row r="29" spans="1:8" ht="12.75">
      <c r="A29" s="81"/>
      <c r="B29" s="81"/>
      <c r="C29" s="89"/>
      <c r="D29" s="81"/>
      <c r="E29" s="81"/>
      <c r="F29" s="81"/>
      <c r="G29" s="81"/>
      <c r="H29" s="81"/>
    </row>
    <row r="30" spans="1:8" ht="12.75">
      <c r="A30" s="81"/>
      <c r="B30" s="81"/>
      <c r="C30" s="89"/>
      <c r="D30" s="81"/>
      <c r="E30" s="81"/>
      <c r="F30" s="81"/>
      <c r="G30" s="81"/>
      <c r="H30" s="81"/>
    </row>
    <row r="31" spans="1:8" ht="12.75">
      <c r="A31" s="81"/>
      <c r="B31" s="81"/>
      <c r="C31" s="89"/>
      <c r="D31" s="81"/>
      <c r="E31" s="81"/>
      <c r="F31" s="81"/>
      <c r="G31" s="81"/>
      <c r="H31" s="81"/>
    </row>
    <row r="32" spans="1:8" ht="12.75">
      <c r="A32" s="81"/>
      <c r="B32" s="81"/>
      <c r="C32" s="89"/>
      <c r="D32" s="81"/>
      <c r="E32" s="81"/>
      <c r="F32" s="81"/>
      <c r="G32" s="81"/>
      <c r="H32" s="81"/>
    </row>
    <row r="33" spans="1:8" ht="12.75">
      <c r="A33" s="81"/>
      <c r="B33" s="81"/>
      <c r="C33" s="89"/>
      <c r="D33" s="81"/>
      <c r="E33" s="81"/>
      <c r="F33" s="81"/>
      <c r="G33" s="81"/>
      <c r="H33" s="81"/>
    </row>
  </sheetData>
  <sheetProtection sheet="1"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103"/>
  <sheetViews>
    <sheetView zoomScalePageLayoutView="0" workbookViewId="0" topLeftCell="A1">
      <pane ySplit="5" topLeftCell="A88" activePane="bottomLeft" state="frozen"/>
      <selection pane="topLeft" activeCell="F131" sqref="F131"/>
      <selection pane="bottomLeft" activeCell="E94" sqref="E94"/>
    </sheetView>
  </sheetViews>
  <sheetFormatPr defaultColWidth="11.421875" defaultRowHeight="15"/>
  <cols>
    <col min="1" max="1" width="60.421875" style="32" customWidth="1"/>
    <col min="2" max="2" width="13.8515625" style="71" customWidth="1"/>
    <col min="3" max="3" width="11.421875" style="71" customWidth="1"/>
    <col min="4" max="4" width="12.421875" style="99" customWidth="1"/>
    <col min="5" max="5" width="15.140625" style="99" customWidth="1"/>
    <col min="6" max="16384" width="11.421875" style="24" customWidth="1"/>
  </cols>
  <sheetData>
    <row r="1" spans="1:5" ht="15.75">
      <c r="A1" s="1135" t="s">
        <v>1037</v>
      </c>
      <c r="B1" s="1135"/>
      <c r="C1" s="1135"/>
      <c r="D1" s="1135"/>
      <c r="E1" s="1135"/>
    </row>
    <row r="2" spans="1:5" ht="12.75" customHeight="1" thickBot="1">
      <c r="A2" s="1136"/>
      <c r="B2" s="1136"/>
      <c r="C2" s="1136"/>
      <c r="D2" s="1136"/>
      <c r="E2" s="1136"/>
    </row>
    <row r="3" spans="1:6" ht="27.75" customHeight="1" thickBot="1">
      <c r="A3" s="1144" t="s">
        <v>716</v>
      </c>
      <c r="B3" s="1145"/>
      <c r="C3" s="1145"/>
      <c r="D3" s="1145"/>
      <c r="E3" s="1146"/>
      <c r="F3" s="67"/>
    </row>
    <row r="4" spans="1:5" ht="15" customHeight="1" thickBot="1">
      <c r="A4" s="1139" t="s">
        <v>660</v>
      </c>
      <c r="B4" s="1140"/>
      <c r="C4" s="1140"/>
      <c r="D4" s="1140"/>
      <c r="E4" s="1141"/>
    </row>
    <row r="5" spans="1:6" s="70" customFormat="1" ht="40.5" customHeight="1" thickBot="1">
      <c r="A5" s="34" t="s">
        <v>661</v>
      </c>
      <c r="B5" s="35" t="s">
        <v>709</v>
      </c>
      <c r="C5" s="36" t="s">
        <v>717</v>
      </c>
      <c r="D5" s="100" t="s">
        <v>1043</v>
      </c>
      <c r="E5" s="101" t="s">
        <v>1044</v>
      </c>
      <c r="F5" s="72"/>
    </row>
    <row r="6" spans="1:6" s="70" customFormat="1" ht="12.75" customHeight="1">
      <c r="A6" s="90" t="s">
        <v>424</v>
      </c>
      <c r="B6" s="1137"/>
      <c r="C6" s="1138"/>
      <c r="D6" s="102" t="s">
        <v>639</v>
      </c>
      <c r="E6" s="103" t="s">
        <v>558</v>
      </c>
      <c r="F6" s="69"/>
    </row>
    <row r="7" spans="1:6" ht="12.75">
      <c r="A7" s="30" t="s">
        <v>425</v>
      </c>
      <c r="B7" s="76" t="s">
        <v>426</v>
      </c>
      <c r="C7" s="73" t="s">
        <v>35</v>
      </c>
      <c r="D7" s="447">
        <f>SUM(D8:D11)</f>
        <v>10050.176879999999</v>
      </c>
      <c r="E7" s="448">
        <f>SUM(E8:E11)</f>
        <v>293.33495</v>
      </c>
      <c r="F7" s="74"/>
    </row>
    <row r="8" spans="1:6" ht="12.75">
      <c r="A8" s="26" t="s">
        <v>427</v>
      </c>
      <c r="B8" s="77">
        <v>501</v>
      </c>
      <c r="C8" s="75" t="s">
        <v>38</v>
      </c>
      <c r="D8" s="449">
        <f>'2.a'!D8+'2.b'!D8</f>
        <v>7688.38624</v>
      </c>
      <c r="E8" s="450">
        <f>'2.a'!E8+'2.b'!E8</f>
        <v>260.67616</v>
      </c>
      <c r="F8" s="74"/>
    </row>
    <row r="9" spans="1:6" ht="12.75">
      <c r="A9" s="26" t="s">
        <v>428</v>
      </c>
      <c r="B9" s="77">
        <v>502</v>
      </c>
      <c r="C9" s="75" t="s">
        <v>41</v>
      </c>
      <c r="D9" s="449">
        <f>'2.a'!D9+'2.b'!D9</f>
        <v>2361.79064</v>
      </c>
      <c r="E9" s="450">
        <f>'2.a'!E9+'2.b'!E9</f>
        <v>0</v>
      </c>
      <c r="F9" s="74"/>
    </row>
    <row r="10" spans="1:6" ht="12.75">
      <c r="A10" s="26" t="s">
        <v>429</v>
      </c>
      <c r="B10" s="77">
        <v>503</v>
      </c>
      <c r="C10" s="75" t="s">
        <v>44</v>
      </c>
      <c r="D10" s="449">
        <f>'2.a'!D10+'2.b'!D10</f>
        <v>0</v>
      </c>
      <c r="E10" s="450">
        <f>'2.a'!E10+'2.b'!E10</f>
        <v>0</v>
      </c>
      <c r="F10" s="74"/>
    </row>
    <row r="11" spans="1:6" ht="12.75">
      <c r="A11" s="26" t="s">
        <v>430</v>
      </c>
      <c r="B11" s="77">
        <v>504</v>
      </c>
      <c r="C11" s="75" t="s">
        <v>47</v>
      </c>
      <c r="D11" s="449">
        <f>'2.a'!D11+'2.b'!D11</f>
        <v>0</v>
      </c>
      <c r="E11" s="450">
        <f>'2.a'!E11+'2.b'!E11</f>
        <v>32.65879</v>
      </c>
      <c r="F11" s="74"/>
    </row>
    <row r="12" spans="1:6" ht="12.75">
      <c r="A12" s="26" t="s">
        <v>431</v>
      </c>
      <c r="B12" s="77" t="s">
        <v>432</v>
      </c>
      <c r="C12" s="75" t="s">
        <v>50</v>
      </c>
      <c r="D12" s="451">
        <f>SUM(D13:D16)</f>
        <v>34299.3866</v>
      </c>
      <c r="E12" s="452">
        <f>SUM(E13:E16)</f>
        <v>567.73173</v>
      </c>
      <c r="F12" s="74"/>
    </row>
    <row r="13" spans="1:6" ht="12.75">
      <c r="A13" s="26" t="s">
        <v>433</v>
      </c>
      <c r="B13" s="77">
        <v>511</v>
      </c>
      <c r="C13" s="75" t="s">
        <v>53</v>
      </c>
      <c r="D13" s="449">
        <f>'2.a'!D13+'2.b'!D13</f>
        <v>1998.23702</v>
      </c>
      <c r="E13" s="450">
        <f>'2.a'!E13+'2.b'!E13</f>
        <v>25.81492</v>
      </c>
      <c r="F13" s="74"/>
    </row>
    <row r="14" spans="1:6" ht="12.75">
      <c r="A14" s="26" t="s">
        <v>434</v>
      </c>
      <c r="B14" s="77">
        <v>512</v>
      </c>
      <c r="C14" s="75" t="s">
        <v>56</v>
      </c>
      <c r="D14" s="449">
        <f>'2.a'!D14+'2.b'!D14</f>
        <v>7071.97877</v>
      </c>
      <c r="E14" s="450">
        <f>'2.a'!E14+'2.b'!E14</f>
        <v>37.64424</v>
      </c>
      <c r="F14" s="74"/>
    </row>
    <row r="15" spans="1:6" ht="12.75">
      <c r="A15" s="26" t="s">
        <v>435</v>
      </c>
      <c r="B15" s="77">
        <v>513</v>
      </c>
      <c r="C15" s="75" t="s">
        <v>59</v>
      </c>
      <c r="D15" s="449">
        <f>'2.a'!D15+'2.b'!D15</f>
        <v>1008.76132</v>
      </c>
      <c r="E15" s="450">
        <f>'2.a'!E15+'2.b'!E15</f>
        <v>51.45234</v>
      </c>
      <c r="F15" s="74"/>
    </row>
    <row r="16" spans="1:6" ht="12.75">
      <c r="A16" s="26" t="s">
        <v>436</v>
      </c>
      <c r="B16" s="77">
        <v>518</v>
      </c>
      <c r="C16" s="75" t="s">
        <v>62</v>
      </c>
      <c r="D16" s="449">
        <f>'2.a'!D16+'2.b'!D16</f>
        <v>24220.40949</v>
      </c>
      <c r="E16" s="450">
        <f>'2.a'!E16+'2.b'!E16</f>
        <v>452.82023</v>
      </c>
      <c r="F16" s="74"/>
    </row>
    <row r="17" spans="1:6" ht="12.75">
      <c r="A17" s="26" t="s">
        <v>437</v>
      </c>
      <c r="B17" s="77" t="s">
        <v>438</v>
      </c>
      <c r="C17" s="75" t="s">
        <v>65</v>
      </c>
      <c r="D17" s="451">
        <f>SUM(D18:D22)</f>
        <v>213899.13347</v>
      </c>
      <c r="E17" s="452">
        <f>SUM(E18:E22)</f>
        <v>2481.532</v>
      </c>
      <c r="F17" s="74"/>
    </row>
    <row r="18" spans="1:6" ht="12.75">
      <c r="A18" s="26" t="s">
        <v>439</v>
      </c>
      <c r="B18" s="77">
        <v>521</v>
      </c>
      <c r="C18" s="75" t="s">
        <v>68</v>
      </c>
      <c r="D18" s="449">
        <f>'2.a'!D18+'2.b'!D18</f>
        <v>157918.753</v>
      </c>
      <c r="E18" s="450">
        <f>'2.a'!E18+'2.b'!E18</f>
        <v>1916.987</v>
      </c>
      <c r="F18" s="74"/>
    </row>
    <row r="19" spans="1:6" ht="12.75">
      <c r="A19" s="26" t="s">
        <v>440</v>
      </c>
      <c r="B19" s="77">
        <v>524</v>
      </c>
      <c r="C19" s="75" t="s">
        <v>71</v>
      </c>
      <c r="D19" s="449">
        <f>'2.a'!D19+'2.b'!D19</f>
        <v>49789.978</v>
      </c>
      <c r="E19" s="450">
        <f>'2.a'!E19+'2.b'!E19</f>
        <v>564.545</v>
      </c>
      <c r="F19" s="74"/>
    </row>
    <row r="20" spans="1:6" ht="12.75">
      <c r="A20" s="26" t="s">
        <v>441</v>
      </c>
      <c r="B20" s="77">
        <v>525</v>
      </c>
      <c r="C20" s="75" t="s">
        <v>74</v>
      </c>
      <c r="D20" s="449">
        <f>'2.a'!D20+'2.b'!D20</f>
        <v>0</v>
      </c>
      <c r="E20" s="450">
        <f>'2.a'!E20+'2.b'!E20</f>
        <v>0</v>
      </c>
      <c r="F20" s="74"/>
    </row>
    <row r="21" spans="1:6" ht="12.75">
      <c r="A21" s="26" t="s">
        <v>442</v>
      </c>
      <c r="B21" s="77">
        <v>527</v>
      </c>
      <c r="C21" s="75" t="s">
        <v>77</v>
      </c>
      <c r="D21" s="449">
        <f>'2.a'!D21+'2.b'!D21</f>
        <v>1109.42097</v>
      </c>
      <c r="E21" s="450">
        <f>'2.a'!E21+'2.b'!E21</f>
        <v>0</v>
      </c>
      <c r="F21" s="74"/>
    </row>
    <row r="22" spans="1:6" ht="12.75">
      <c r="A22" s="26" t="s">
        <v>443</v>
      </c>
      <c r="B22" s="77">
        <v>528</v>
      </c>
      <c r="C22" s="75" t="s">
        <v>80</v>
      </c>
      <c r="D22" s="449">
        <f>'2.a'!D22+'2.b'!D22</f>
        <v>5080.9815</v>
      </c>
      <c r="E22" s="450">
        <f>'2.a'!E22+'2.b'!E22</f>
        <v>0</v>
      </c>
      <c r="F22" s="74"/>
    </row>
    <row r="23" spans="1:6" ht="12.75">
      <c r="A23" s="26" t="s">
        <v>444</v>
      </c>
      <c r="B23" s="77" t="s">
        <v>445</v>
      </c>
      <c r="C23" s="75" t="s">
        <v>83</v>
      </c>
      <c r="D23" s="451">
        <f>SUM(D24:D26)</f>
        <v>2.6</v>
      </c>
      <c r="E23" s="452">
        <f>SUM(E24:E26)</f>
        <v>0</v>
      </c>
      <c r="F23" s="74"/>
    </row>
    <row r="24" spans="1:6" ht="12.75">
      <c r="A24" s="26" t="s">
        <v>446</v>
      </c>
      <c r="B24" s="77">
        <v>531</v>
      </c>
      <c r="C24" s="75" t="s">
        <v>95</v>
      </c>
      <c r="D24" s="449">
        <f>'2.a'!D24+'2.b'!D24</f>
        <v>2.6</v>
      </c>
      <c r="E24" s="450">
        <f>'2.a'!E24+'2.b'!E24</f>
        <v>0</v>
      </c>
      <c r="F24" s="74"/>
    </row>
    <row r="25" spans="1:6" ht="12.75">
      <c r="A25" s="26" t="s">
        <v>447</v>
      </c>
      <c r="B25" s="77">
        <v>532</v>
      </c>
      <c r="C25" s="75" t="s">
        <v>98</v>
      </c>
      <c r="D25" s="449">
        <f>'2.a'!D25+'2.b'!D25</f>
        <v>0</v>
      </c>
      <c r="E25" s="450">
        <f>'2.a'!E25+'2.b'!E25</f>
        <v>0</v>
      </c>
      <c r="F25" s="74"/>
    </row>
    <row r="26" spans="1:6" ht="12.75">
      <c r="A26" s="26" t="s">
        <v>448</v>
      </c>
      <c r="B26" s="77">
        <v>538</v>
      </c>
      <c r="C26" s="75" t="s">
        <v>101</v>
      </c>
      <c r="D26" s="449">
        <f>'2.a'!D26+'2.b'!D26</f>
        <v>0</v>
      </c>
      <c r="E26" s="450">
        <f>'2.a'!E26+'2.b'!E26</f>
        <v>0</v>
      </c>
      <c r="F26" s="74"/>
    </row>
    <row r="27" spans="1:6" ht="12.75">
      <c r="A27" s="26" t="s">
        <v>449</v>
      </c>
      <c r="B27" s="77" t="s">
        <v>450</v>
      </c>
      <c r="C27" s="75" t="s">
        <v>104</v>
      </c>
      <c r="D27" s="451">
        <f>SUM(D28:D35)</f>
        <v>65798.05429</v>
      </c>
      <c r="E27" s="452">
        <f>SUM(E28:E35)</f>
        <v>715.07785</v>
      </c>
      <c r="F27" s="74"/>
    </row>
    <row r="28" spans="1:6" ht="12.75">
      <c r="A28" s="26" t="s">
        <v>451</v>
      </c>
      <c r="B28" s="77">
        <v>541</v>
      </c>
      <c r="C28" s="75" t="s">
        <v>107</v>
      </c>
      <c r="D28" s="449">
        <f>'2.a'!D28+'2.b'!D28</f>
        <v>1.15</v>
      </c>
      <c r="E28" s="450">
        <f>'2.a'!E28+'2.b'!E28</f>
        <v>0</v>
      </c>
      <c r="F28" s="74"/>
    </row>
    <row r="29" spans="1:6" ht="12.75">
      <c r="A29" s="26" t="s">
        <v>452</v>
      </c>
      <c r="B29" s="77">
        <v>542</v>
      </c>
      <c r="C29" s="75" t="s">
        <v>110</v>
      </c>
      <c r="D29" s="449">
        <f>'2.a'!D29+'2.b'!D29</f>
        <v>76.986</v>
      </c>
      <c r="E29" s="450">
        <f>'2.a'!E29+'2.b'!E29</f>
        <v>0</v>
      </c>
      <c r="F29" s="74"/>
    </row>
    <row r="30" spans="1:6" ht="12.75">
      <c r="A30" s="26" t="s">
        <v>453</v>
      </c>
      <c r="B30" s="77">
        <v>543</v>
      </c>
      <c r="C30" s="75" t="s">
        <v>113</v>
      </c>
      <c r="D30" s="449">
        <f>'2.a'!D30+'2.b'!D30</f>
        <v>0</v>
      </c>
      <c r="E30" s="450">
        <f>'2.a'!E30+'2.b'!E30</f>
        <v>0</v>
      </c>
      <c r="F30" s="74"/>
    </row>
    <row r="31" spans="1:6" ht="12.75">
      <c r="A31" s="26" t="s">
        <v>454</v>
      </c>
      <c r="B31" s="77">
        <v>544</v>
      </c>
      <c r="C31" s="75" t="s">
        <v>116</v>
      </c>
      <c r="D31" s="449">
        <f>'2.a'!D31+'2.b'!D31</f>
        <v>0</v>
      </c>
      <c r="E31" s="450">
        <f>'2.a'!E31+'2.b'!E31</f>
        <v>0</v>
      </c>
      <c r="F31" s="74"/>
    </row>
    <row r="32" spans="1:6" ht="12.75">
      <c r="A32" s="26" t="s">
        <v>455</v>
      </c>
      <c r="B32" s="77">
        <v>545</v>
      </c>
      <c r="C32" s="75" t="s">
        <v>119</v>
      </c>
      <c r="D32" s="449">
        <f>'2.a'!D32+'2.b'!D32</f>
        <v>266.2643</v>
      </c>
      <c r="E32" s="450">
        <f>'2.a'!E32+'2.b'!E32</f>
        <v>0</v>
      </c>
      <c r="F32" s="74"/>
    </row>
    <row r="33" spans="1:6" ht="12.75">
      <c r="A33" s="26" t="s">
        <v>456</v>
      </c>
      <c r="B33" s="77">
        <v>546</v>
      </c>
      <c r="C33" s="75" t="s">
        <v>122</v>
      </c>
      <c r="D33" s="449">
        <f>'2.a'!D33+'2.b'!D33</f>
        <v>16</v>
      </c>
      <c r="E33" s="450">
        <f>'2.a'!E33+'2.b'!E33</f>
        <v>0</v>
      </c>
      <c r="F33" s="74"/>
    </row>
    <row r="34" spans="1:6" ht="12.75">
      <c r="A34" s="26" t="s">
        <v>457</v>
      </c>
      <c r="B34" s="77">
        <v>548</v>
      </c>
      <c r="C34" s="75" t="s">
        <v>124</v>
      </c>
      <c r="D34" s="449">
        <f>'2.a'!D34+'2.b'!D34</f>
        <v>0</v>
      </c>
      <c r="E34" s="450">
        <f>'2.a'!E34+'2.b'!E34</f>
        <v>0</v>
      </c>
      <c r="F34" s="74"/>
    </row>
    <row r="35" spans="1:6" ht="12.75">
      <c r="A35" s="26" t="s">
        <v>458</v>
      </c>
      <c r="B35" s="77">
        <v>549</v>
      </c>
      <c r="C35" s="75" t="s">
        <v>127</v>
      </c>
      <c r="D35" s="449">
        <f>'2.a'!D35+'2.b'!D35</f>
        <v>65437.65399</v>
      </c>
      <c r="E35" s="450">
        <f>'2.a'!E35+'2.b'!E35</f>
        <v>715.07785</v>
      </c>
      <c r="F35" s="74"/>
    </row>
    <row r="36" spans="1:6" ht="12.75" customHeight="1">
      <c r="A36" s="26" t="s">
        <v>752</v>
      </c>
      <c r="B36" s="77" t="s">
        <v>459</v>
      </c>
      <c r="C36" s="75" t="s">
        <v>130</v>
      </c>
      <c r="D36" s="451">
        <f>SUM(D37:D42)</f>
        <v>5016.2038</v>
      </c>
      <c r="E36" s="452">
        <f>SUM(E37:E42)</f>
        <v>0</v>
      </c>
      <c r="F36" s="74"/>
    </row>
    <row r="37" spans="1:6" ht="12.75">
      <c r="A37" s="26" t="s">
        <v>753</v>
      </c>
      <c r="B37" s="77">
        <v>551</v>
      </c>
      <c r="C37" s="75" t="s">
        <v>133</v>
      </c>
      <c r="D37" s="449">
        <f>'2.a'!D37+'2.b'!D37</f>
        <v>5016.2038</v>
      </c>
      <c r="E37" s="450">
        <f>'2.a'!E37+'2.b'!E37</f>
        <v>0</v>
      </c>
      <c r="F37" s="74"/>
    </row>
    <row r="38" spans="1:6" ht="12.75" customHeight="1">
      <c r="A38" s="26" t="s">
        <v>754</v>
      </c>
      <c r="B38" s="77">
        <v>552</v>
      </c>
      <c r="C38" s="75" t="s">
        <v>136</v>
      </c>
      <c r="D38" s="449">
        <f>'2.a'!D38+'2.b'!D38</f>
        <v>0</v>
      </c>
      <c r="E38" s="450">
        <f>'2.a'!E38+'2.b'!E38</f>
        <v>0</v>
      </c>
      <c r="F38" s="74"/>
    </row>
    <row r="39" spans="1:6" ht="12.75">
      <c r="A39" s="26" t="s">
        <v>460</v>
      </c>
      <c r="B39" s="77">
        <v>553</v>
      </c>
      <c r="C39" s="75" t="s">
        <v>139</v>
      </c>
      <c r="D39" s="449">
        <f>'2.a'!D39+'2.b'!D39</f>
        <v>0</v>
      </c>
      <c r="E39" s="450">
        <f>'2.a'!E39+'2.b'!E39</f>
        <v>0</v>
      </c>
      <c r="F39" s="74"/>
    </row>
    <row r="40" spans="1:6" ht="12.75">
      <c r="A40" s="26" t="s">
        <v>461</v>
      </c>
      <c r="B40" s="77">
        <v>554</v>
      </c>
      <c r="C40" s="75" t="s">
        <v>142</v>
      </c>
      <c r="D40" s="449">
        <f>'2.a'!D40+'2.b'!D40</f>
        <v>0</v>
      </c>
      <c r="E40" s="450">
        <f>'2.a'!E40+'2.b'!E40</f>
        <v>0</v>
      </c>
      <c r="F40" s="74"/>
    </row>
    <row r="41" spans="1:6" ht="12.75">
      <c r="A41" s="26" t="s">
        <v>462</v>
      </c>
      <c r="B41" s="77">
        <v>556</v>
      </c>
      <c r="C41" s="75" t="s">
        <v>145</v>
      </c>
      <c r="D41" s="449">
        <f>'2.a'!D41+'2.b'!D41</f>
        <v>0</v>
      </c>
      <c r="E41" s="450">
        <f>'2.a'!E41+'2.b'!E41</f>
        <v>0</v>
      </c>
      <c r="F41" s="74"/>
    </row>
    <row r="42" spans="1:6" ht="12.75">
      <c r="A42" s="26" t="s">
        <v>463</v>
      </c>
      <c r="B42" s="77">
        <v>559</v>
      </c>
      <c r="C42" s="75" t="s">
        <v>148</v>
      </c>
      <c r="D42" s="449">
        <f>'2.a'!D42+'2.b'!D42</f>
        <v>0</v>
      </c>
      <c r="E42" s="450">
        <f>'2.a'!E42+'2.b'!E42</f>
        <v>0</v>
      </c>
      <c r="F42" s="74"/>
    </row>
    <row r="43" spans="1:6" ht="12.75">
      <c r="A43" s="26" t="s">
        <v>464</v>
      </c>
      <c r="B43" s="77" t="s">
        <v>465</v>
      </c>
      <c r="C43" s="75" t="s">
        <v>151</v>
      </c>
      <c r="D43" s="451">
        <f>SUM(D44:D45)</f>
        <v>0</v>
      </c>
      <c r="E43" s="452">
        <f>SUM(E44:E45)</f>
        <v>0</v>
      </c>
      <c r="F43" s="74"/>
    </row>
    <row r="44" spans="1:6" ht="12.75">
      <c r="A44" s="26" t="s">
        <v>755</v>
      </c>
      <c r="B44" s="77">
        <v>581</v>
      </c>
      <c r="C44" s="75" t="s">
        <v>154</v>
      </c>
      <c r="D44" s="449">
        <f>'2.a'!D44+'2.b'!D44</f>
        <v>0</v>
      </c>
      <c r="E44" s="450">
        <f>'2.a'!E44+'2.b'!E44</f>
        <v>0</v>
      </c>
      <c r="F44" s="74"/>
    </row>
    <row r="45" spans="1:6" ht="12.75">
      <c r="A45" s="26" t="s">
        <v>466</v>
      </c>
      <c r="B45" s="77">
        <v>582</v>
      </c>
      <c r="C45" s="75" t="s">
        <v>156</v>
      </c>
      <c r="D45" s="449">
        <f>'2.a'!D45+'2.b'!D45</f>
        <v>0</v>
      </c>
      <c r="E45" s="450">
        <f>'2.a'!E45+'2.b'!E45</f>
        <v>0</v>
      </c>
      <c r="F45" s="74"/>
    </row>
    <row r="46" spans="1:6" ht="12.75">
      <c r="A46" s="26" t="s">
        <v>477</v>
      </c>
      <c r="B46" s="77" t="s">
        <v>478</v>
      </c>
      <c r="C46" s="75" t="s">
        <v>158</v>
      </c>
      <c r="D46" s="451">
        <f>D47</f>
        <v>0</v>
      </c>
      <c r="E46" s="452">
        <f>E47</f>
        <v>0</v>
      </c>
      <c r="F46" s="74"/>
    </row>
    <row r="47" spans="1:6" ht="12.75">
      <c r="A47" s="26" t="s">
        <v>479</v>
      </c>
      <c r="B47" s="77">
        <v>595</v>
      </c>
      <c r="C47" s="75" t="s">
        <v>161</v>
      </c>
      <c r="D47" s="449">
        <f>'2.a'!D47+'2.b'!D47</f>
        <v>0</v>
      </c>
      <c r="E47" s="450">
        <f>'2.a'!E47+'2.b'!E47</f>
        <v>0</v>
      </c>
      <c r="F47" s="74"/>
    </row>
    <row r="48" spans="1:6" ht="25.5">
      <c r="A48" s="287" t="s">
        <v>480</v>
      </c>
      <c r="B48" s="289" t="s">
        <v>481</v>
      </c>
      <c r="C48" s="288" t="s">
        <v>164</v>
      </c>
      <c r="D48" s="451">
        <f>D7+D12+D17+D23+D27+D36+D43+D46</f>
        <v>329065.55504</v>
      </c>
      <c r="E48" s="452">
        <f>E7+E12+E17+E23+E27+E36+E43+E46</f>
        <v>4057.67653</v>
      </c>
      <c r="F48" s="74"/>
    </row>
    <row r="49" spans="1:6" ht="12.75">
      <c r="A49" s="287" t="s">
        <v>1045</v>
      </c>
      <c r="B49" s="461">
        <v>799</v>
      </c>
      <c r="C49" s="462" t="s">
        <v>1046</v>
      </c>
      <c r="D49" s="466">
        <f>'2.a'!D49+'2.b'!D49</f>
        <v>8936.7427</v>
      </c>
      <c r="E49" s="467">
        <f>'2.a'!E49+'2.b'!E49</f>
        <v>54.2934</v>
      </c>
      <c r="F49" s="74"/>
    </row>
    <row r="50" spans="1:6" ht="21" customHeight="1" thickBot="1">
      <c r="A50" s="463" t="s">
        <v>1047</v>
      </c>
      <c r="B50" s="464" t="s">
        <v>1048</v>
      </c>
      <c r="C50" s="465" t="s">
        <v>1049</v>
      </c>
      <c r="D50" s="453">
        <f>D48+D49</f>
        <v>338002.29774</v>
      </c>
      <c r="E50" s="454">
        <f>E48+E49</f>
        <v>4111.96993</v>
      </c>
      <c r="F50" s="74"/>
    </row>
    <row r="51" spans="1:6" ht="12.75" customHeight="1" thickBot="1">
      <c r="A51" s="1147" t="s">
        <v>482</v>
      </c>
      <c r="B51" s="1148"/>
      <c r="C51" s="1148"/>
      <c r="D51" s="1148"/>
      <c r="E51" s="1149"/>
      <c r="F51" s="72"/>
    </row>
    <row r="52" spans="1:6" ht="12.75">
      <c r="A52" s="30" t="s">
        <v>483</v>
      </c>
      <c r="B52" s="294" t="s">
        <v>484</v>
      </c>
      <c r="C52" s="295" t="s">
        <v>167</v>
      </c>
      <c r="D52" s="455">
        <f>SUM(D53:D55)</f>
        <v>43980.04302</v>
      </c>
      <c r="E52" s="456">
        <f>SUM(E53:E55)</f>
        <v>3750.02945</v>
      </c>
      <c r="F52" s="74"/>
    </row>
    <row r="53" spans="1:6" ht="12.75">
      <c r="A53" s="26" t="s">
        <v>485</v>
      </c>
      <c r="B53" s="77">
        <v>601</v>
      </c>
      <c r="C53" s="75" t="s">
        <v>170</v>
      </c>
      <c r="D53" s="449">
        <f>'2.a'!D53+'2.b'!D53</f>
        <v>0</v>
      </c>
      <c r="E53" s="450">
        <f>'2.a'!E53+'2.b'!E53</f>
        <v>0</v>
      </c>
      <c r="F53" s="74"/>
    </row>
    <row r="54" spans="1:6" ht="12.75">
      <c r="A54" s="26" t="s">
        <v>486</v>
      </c>
      <c r="B54" s="77">
        <v>602</v>
      </c>
      <c r="C54" s="75" t="s">
        <v>173</v>
      </c>
      <c r="D54" s="449">
        <f>'2.a'!D54+'2.b'!D54</f>
        <v>43980.04302</v>
      </c>
      <c r="E54" s="450">
        <f>'2.a'!E54+'2.b'!E54</f>
        <v>3708.04204</v>
      </c>
      <c r="F54" s="74"/>
    </row>
    <row r="55" spans="1:6" ht="12.75">
      <c r="A55" s="26" t="s">
        <v>487</v>
      </c>
      <c r="B55" s="77">
        <v>604</v>
      </c>
      <c r="C55" s="75" t="s">
        <v>176</v>
      </c>
      <c r="D55" s="449">
        <f>'2.a'!D55+'2.b'!D55</f>
        <v>0</v>
      </c>
      <c r="E55" s="450">
        <f>'2.a'!E55+'2.b'!E55</f>
        <v>41.98741</v>
      </c>
      <c r="F55" s="74"/>
    </row>
    <row r="56" spans="1:6" ht="12.75">
      <c r="A56" s="26" t="s">
        <v>488</v>
      </c>
      <c r="B56" s="77" t="s">
        <v>489</v>
      </c>
      <c r="C56" s="75" t="s">
        <v>179</v>
      </c>
      <c r="D56" s="451">
        <f>SUM(D57:D60)</f>
        <v>0</v>
      </c>
      <c r="E56" s="452">
        <f>SUM(E57:E60)</f>
        <v>0</v>
      </c>
      <c r="F56" s="74"/>
    </row>
    <row r="57" spans="1:6" ht="12.75">
      <c r="A57" s="26" t="s">
        <v>490</v>
      </c>
      <c r="B57" s="77">
        <v>611</v>
      </c>
      <c r="C57" s="75" t="s">
        <v>182</v>
      </c>
      <c r="D57" s="449">
        <f>'2.a'!D57+'2.b'!D57</f>
        <v>0</v>
      </c>
      <c r="E57" s="450">
        <f>'2.a'!E57+'2.b'!E57</f>
        <v>0</v>
      </c>
      <c r="F57" s="74"/>
    </row>
    <row r="58" spans="1:6" ht="12.75">
      <c r="A58" s="26" t="s">
        <v>491</v>
      </c>
      <c r="B58" s="77">
        <v>612</v>
      </c>
      <c r="C58" s="75" t="s">
        <v>185</v>
      </c>
      <c r="D58" s="449">
        <f>'2.a'!D58+'2.b'!D58</f>
        <v>0</v>
      </c>
      <c r="E58" s="450">
        <f>'2.a'!E58+'2.b'!E58</f>
        <v>0</v>
      </c>
      <c r="F58" s="74"/>
    </row>
    <row r="59" spans="1:6" ht="12.75">
      <c r="A59" s="26" t="s">
        <v>492</v>
      </c>
      <c r="B59" s="77">
        <v>613</v>
      </c>
      <c r="C59" s="75" t="s">
        <v>188</v>
      </c>
      <c r="D59" s="449">
        <f>'2.a'!D59+'2.b'!D59</f>
        <v>0</v>
      </c>
      <c r="E59" s="450">
        <f>'2.a'!E59+'2.b'!E59</f>
        <v>0</v>
      </c>
      <c r="F59" s="74"/>
    </row>
    <row r="60" spans="1:6" ht="12.75">
      <c r="A60" s="26" t="s">
        <v>493</v>
      </c>
      <c r="B60" s="77">
        <v>614</v>
      </c>
      <c r="C60" s="75" t="s">
        <v>191</v>
      </c>
      <c r="D60" s="449">
        <f>'2.a'!D60+'2.b'!D60</f>
        <v>0</v>
      </c>
      <c r="E60" s="450">
        <f>'2.a'!E60+'2.b'!E60</f>
        <v>0</v>
      </c>
      <c r="F60" s="74"/>
    </row>
    <row r="61" spans="1:6" ht="12.75">
      <c r="A61" s="26" t="s">
        <v>494</v>
      </c>
      <c r="B61" s="77" t="s">
        <v>495</v>
      </c>
      <c r="C61" s="75" t="s">
        <v>194</v>
      </c>
      <c r="D61" s="451">
        <f>SUM(D62:D65)</f>
        <v>0</v>
      </c>
      <c r="E61" s="452">
        <f>SUM(E62:E65)</f>
        <v>0</v>
      </c>
      <c r="F61" s="74"/>
    </row>
    <row r="62" spans="1:6" ht="12.75">
      <c r="A62" s="26" t="s">
        <v>496</v>
      </c>
      <c r="B62" s="77">
        <v>621</v>
      </c>
      <c r="C62" s="75" t="s">
        <v>197</v>
      </c>
      <c r="D62" s="449">
        <f>'2.a'!D62+'2.b'!D62</f>
        <v>0</v>
      </c>
      <c r="E62" s="450">
        <f>'2.a'!E62+'2.b'!E62</f>
        <v>0</v>
      </c>
      <c r="F62" s="74"/>
    </row>
    <row r="63" spans="1:6" ht="12.75">
      <c r="A63" s="26" t="s">
        <v>497</v>
      </c>
      <c r="B63" s="77">
        <v>622</v>
      </c>
      <c r="C63" s="75" t="s">
        <v>200</v>
      </c>
      <c r="D63" s="449">
        <f>'2.a'!D63+'2.b'!D63</f>
        <v>0</v>
      </c>
      <c r="E63" s="450">
        <f>'2.a'!E63+'2.b'!E63</f>
        <v>0</v>
      </c>
      <c r="F63" s="74"/>
    </row>
    <row r="64" spans="1:6" ht="12.75">
      <c r="A64" s="26" t="s">
        <v>498</v>
      </c>
      <c r="B64" s="77">
        <v>623</v>
      </c>
      <c r="C64" s="75" t="s">
        <v>203</v>
      </c>
      <c r="D64" s="449">
        <f>'2.a'!D64+'2.b'!D64</f>
        <v>0</v>
      </c>
      <c r="E64" s="450">
        <f>'2.a'!E64+'2.b'!E64</f>
        <v>0</v>
      </c>
      <c r="F64" s="74"/>
    </row>
    <row r="65" spans="1:6" ht="12.75">
      <c r="A65" s="26" t="s">
        <v>499</v>
      </c>
      <c r="B65" s="77">
        <v>624</v>
      </c>
      <c r="C65" s="75" t="s">
        <v>205</v>
      </c>
      <c r="D65" s="449">
        <f>'2.a'!D65+'2.b'!D65</f>
        <v>0</v>
      </c>
      <c r="E65" s="450">
        <f>'2.a'!E65+'2.b'!E65</f>
        <v>0</v>
      </c>
      <c r="F65" s="74"/>
    </row>
    <row r="66" spans="1:6" ht="12.75">
      <c r="A66" s="26" t="s">
        <v>500</v>
      </c>
      <c r="B66" s="77" t="s">
        <v>501</v>
      </c>
      <c r="C66" s="75" t="s">
        <v>208</v>
      </c>
      <c r="D66" s="451">
        <f>SUM(D67:D73)</f>
        <v>36915.45761</v>
      </c>
      <c r="E66" s="452">
        <f>SUM(E67:E73)</f>
        <v>2.35</v>
      </c>
      <c r="F66" s="74"/>
    </row>
    <row r="67" spans="1:6" ht="12.75">
      <c r="A67" s="26" t="s">
        <v>502</v>
      </c>
      <c r="B67" s="77">
        <v>641</v>
      </c>
      <c r="C67" s="75" t="s">
        <v>211</v>
      </c>
      <c r="D67" s="449">
        <f>'2.a'!D67+'2.b'!D67</f>
        <v>0</v>
      </c>
      <c r="E67" s="450">
        <f>'2.a'!E67+'2.b'!E67</f>
        <v>0</v>
      </c>
      <c r="F67" s="74"/>
    </row>
    <row r="68" spans="1:6" ht="12.75">
      <c r="A68" s="26" t="s">
        <v>503</v>
      </c>
      <c r="B68" s="77">
        <v>642</v>
      </c>
      <c r="C68" s="75" t="s">
        <v>213</v>
      </c>
      <c r="D68" s="449">
        <f>'2.a'!D68+'2.b'!D68</f>
        <v>0</v>
      </c>
      <c r="E68" s="450">
        <f>'2.a'!E68+'2.b'!E68</f>
        <v>0</v>
      </c>
      <c r="F68" s="74"/>
    </row>
    <row r="69" spans="1:6" ht="12.75">
      <c r="A69" s="26" t="s">
        <v>504</v>
      </c>
      <c r="B69" s="77">
        <v>643</v>
      </c>
      <c r="C69" s="75" t="s">
        <v>216</v>
      </c>
      <c r="D69" s="449">
        <f>'2.a'!D69+'2.b'!D69</f>
        <v>0</v>
      </c>
      <c r="E69" s="450">
        <f>'2.a'!E69+'2.b'!E69</f>
        <v>0</v>
      </c>
      <c r="F69" s="74"/>
    </row>
    <row r="70" spans="1:6" ht="12.75">
      <c r="A70" s="26" t="s">
        <v>505</v>
      </c>
      <c r="B70" s="77">
        <v>644</v>
      </c>
      <c r="C70" s="75" t="s">
        <v>219</v>
      </c>
      <c r="D70" s="449">
        <f>'2.a'!D70+'2.b'!D70</f>
        <v>63.55465</v>
      </c>
      <c r="E70" s="450">
        <f>'2.a'!E70+'2.b'!E70</f>
        <v>0</v>
      </c>
      <c r="F70" s="74"/>
    </row>
    <row r="71" spans="1:6" ht="12.75">
      <c r="A71" s="26" t="s">
        <v>506</v>
      </c>
      <c r="B71" s="77">
        <v>645</v>
      </c>
      <c r="C71" s="75" t="s">
        <v>222</v>
      </c>
      <c r="D71" s="449">
        <f>'2.a'!D71+'2.b'!D71</f>
        <v>19.49317</v>
      </c>
      <c r="E71" s="450">
        <f>'2.a'!E71+'2.b'!E71</f>
        <v>0</v>
      </c>
      <c r="F71" s="74"/>
    </row>
    <row r="72" spans="1:6" ht="12.75">
      <c r="A72" s="26" t="s">
        <v>507</v>
      </c>
      <c r="B72" s="77">
        <v>648</v>
      </c>
      <c r="C72" s="75" t="s">
        <v>225</v>
      </c>
      <c r="D72" s="449">
        <f>'2.a'!D72+'2.b'!D72</f>
        <v>23813.67471</v>
      </c>
      <c r="E72" s="450">
        <f>'2.a'!E72+'2.b'!E72</f>
        <v>2.35</v>
      </c>
      <c r="F72" s="74"/>
    </row>
    <row r="73" spans="1:6" ht="12.75">
      <c r="A73" s="26" t="s">
        <v>508</v>
      </c>
      <c r="B73" s="77">
        <v>649</v>
      </c>
      <c r="C73" s="75" t="s">
        <v>228</v>
      </c>
      <c r="D73" s="449">
        <f>'2.a'!D73+'2.b'!D73</f>
        <v>13018.73508</v>
      </c>
      <c r="E73" s="450">
        <f>'2.a'!E73+'2.b'!E73</f>
        <v>0</v>
      </c>
      <c r="F73" s="74"/>
    </row>
    <row r="74" spans="1:6" ht="12.75" customHeight="1">
      <c r="A74" s="26" t="s">
        <v>756</v>
      </c>
      <c r="B74" s="77" t="s">
        <v>509</v>
      </c>
      <c r="C74" s="75" t="s">
        <v>230</v>
      </c>
      <c r="D74" s="451">
        <f>SUM(D75:D81)</f>
        <v>23.13809</v>
      </c>
      <c r="E74" s="452">
        <f>SUM(E75:E81)</f>
        <v>0</v>
      </c>
      <c r="F74" s="74"/>
    </row>
    <row r="75" spans="1:6" ht="12.75">
      <c r="A75" s="26" t="s">
        <v>757</v>
      </c>
      <c r="B75" s="77">
        <v>652</v>
      </c>
      <c r="C75" s="75" t="s">
        <v>233</v>
      </c>
      <c r="D75" s="449">
        <f>'2.a'!D75+'2.b'!D75</f>
        <v>23.13809</v>
      </c>
      <c r="E75" s="450">
        <f>'2.a'!E75+'2.b'!E75</f>
        <v>0</v>
      </c>
      <c r="F75" s="74"/>
    </row>
    <row r="76" spans="1:6" ht="12.75">
      <c r="A76" s="26" t="s">
        <v>510</v>
      </c>
      <c r="B76" s="77">
        <v>653</v>
      </c>
      <c r="C76" s="75" t="s">
        <v>235</v>
      </c>
      <c r="D76" s="449">
        <f>'2.a'!D76+'2.b'!D76</f>
        <v>0</v>
      </c>
      <c r="E76" s="450">
        <f>'2.a'!E76+'2.b'!E76</f>
        <v>0</v>
      </c>
      <c r="F76" s="74"/>
    </row>
    <row r="77" spans="1:6" ht="12.75">
      <c r="A77" s="26" t="s">
        <v>511</v>
      </c>
      <c r="B77" s="77">
        <v>654</v>
      </c>
      <c r="C77" s="75" t="s">
        <v>237</v>
      </c>
      <c r="D77" s="449">
        <f>'2.a'!D77+'2.b'!D77</f>
        <v>0</v>
      </c>
      <c r="E77" s="450">
        <f>'2.a'!E77+'2.b'!E77</f>
        <v>0</v>
      </c>
      <c r="F77" s="74"/>
    </row>
    <row r="78" spans="1:6" ht="12.75">
      <c r="A78" s="26" t="s">
        <v>512</v>
      </c>
      <c r="B78" s="77">
        <v>655</v>
      </c>
      <c r="C78" s="75" t="s">
        <v>240</v>
      </c>
      <c r="D78" s="449">
        <f>'2.a'!D78+'2.b'!D78</f>
        <v>0</v>
      </c>
      <c r="E78" s="450">
        <f>'2.a'!E78+'2.b'!E78</f>
        <v>0</v>
      </c>
      <c r="F78" s="74"/>
    </row>
    <row r="79" spans="1:6" ht="12.75">
      <c r="A79" s="26" t="s">
        <v>513</v>
      </c>
      <c r="B79" s="77">
        <v>656</v>
      </c>
      <c r="C79" s="75" t="s">
        <v>243</v>
      </c>
      <c r="D79" s="449">
        <f>'2.a'!D79+'2.b'!D79</f>
        <v>0</v>
      </c>
      <c r="E79" s="450">
        <f>'2.a'!E79+'2.b'!E79</f>
        <v>0</v>
      </c>
      <c r="F79" s="74"/>
    </row>
    <row r="80" spans="1:6" ht="12.75">
      <c r="A80" s="26" t="s">
        <v>514</v>
      </c>
      <c r="B80" s="77">
        <v>657</v>
      </c>
      <c r="C80" s="75" t="s">
        <v>246</v>
      </c>
      <c r="D80" s="449">
        <f>'2.a'!D80+'2.b'!D80</f>
        <v>0</v>
      </c>
      <c r="E80" s="450">
        <f>'2.a'!E80+'2.b'!E80</f>
        <v>0</v>
      </c>
      <c r="F80" s="74"/>
    </row>
    <row r="81" spans="1:6" ht="12.75">
      <c r="A81" s="26" t="s">
        <v>515</v>
      </c>
      <c r="B81" s="77">
        <v>659</v>
      </c>
      <c r="C81" s="75" t="s">
        <v>249</v>
      </c>
      <c r="D81" s="449">
        <f>'2.a'!D81+'2.b'!D81</f>
        <v>0</v>
      </c>
      <c r="E81" s="450">
        <f>'2.a'!E81+'2.b'!E81</f>
        <v>0</v>
      </c>
      <c r="F81" s="74"/>
    </row>
    <row r="82" spans="1:6" ht="12.75">
      <c r="A82" s="26" t="s">
        <v>516</v>
      </c>
      <c r="B82" s="77" t="s">
        <v>517</v>
      </c>
      <c r="C82" s="75" t="s">
        <v>252</v>
      </c>
      <c r="D82" s="451">
        <f>SUM(D83:D85)</f>
        <v>0</v>
      </c>
      <c r="E82" s="452">
        <f>SUM(E83:E85)</f>
        <v>0</v>
      </c>
      <c r="F82" s="74"/>
    </row>
    <row r="83" spans="1:6" ht="12.75">
      <c r="A83" s="26" t="s">
        <v>518</v>
      </c>
      <c r="B83" s="77">
        <v>681</v>
      </c>
      <c r="C83" s="75" t="s">
        <v>256</v>
      </c>
      <c r="D83" s="449">
        <f>'2.a'!D83+'2.b'!D83</f>
        <v>0</v>
      </c>
      <c r="E83" s="450">
        <f>'2.a'!E83+'2.b'!E83</f>
        <v>0</v>
      </c>
      <c r="F83" s="74"/>
    </row>
    <row r="84" spans="1:6" ht="12.75">
      <c r="A84" s="26" t="s">
        <v>519</v>
      </c>
      <c r="B84" s="77">
        <v>682</v>
      </c>
      <c r="C84" s="75" t="s">
        <v>259</v>
      </c>
      <c r="D84" s="449">
        <f>'2.a'!D84+'2.b'!D84</f>
        <v>0</v>
      </c>
      <c r="E84" s="450">
        <f>'2.a'!E84+'2.b'!E84</f>
        <v>0</v>
      </c>
      <c r="F84" s="74"/>
    </row>
    <row r="85" spans="1:6" ht="12.75">
      <c r="A85" s="26" t="s">
        <v>520</v>
      </c>
      <c r="B85" s="77">
        <v>684</v>
      </c>
      <c r="C85" s="75" t="s">
        <v>262</v>
      </c>
      <c r="D85" s="449">
        <f>'2.a'!D85+'2.b'!D85</f>
        <v>0</v>
      </c>
      <c r="E85" s="450">
        <f>'2.a'!E85+'2.b'!E85</f>
        <v>0</v>
      </c>
      <c r="F85" s="74"/>
    </row>
    <row r="86" spans="1:6" ht="12.75">
      <c r="A86" s="26" t="s">
        <v>521</v>
      </c>
      <c r="B86" s="77" t="s">
        <v>522</v>
      </c>
      <c r="C86" s="75" t="s">
        <v>265</v>
      </c>
      <c r="D86" s="451">
        <f>D87</f>
        <v>251782.14185</v>
      </c>
      <c r="E86" s="452">
        <f>E87</f>
        <v>0</v>
      </c>
      <c r="F86" s="74"/>
    </row>
    <row r="87" spans="1:6" ht="12.75">
      <c r="A87" s="26" t="s">
        <v>523</v>
      </c>
      <c r="B87" s="77">
        <v>691</v>
      </c>
      <c r="C87" s="75" t="s">
        <v>268</v>
      </c>
      <c r="D87" s="449">
        <f>'2.a'!D87+'2.b'!D87</f>
        <v>251782.14185</v>
      </c>
      <c r="E87" s="450">
        <f>'2.a'!E87+'2.b'!E87</f>
        <v>0</v>
      </c>
      <c r="F87" s="74"/>
    </row>
    <row r="88" spans="1:6" ht="25.5">
      <c r="A88" s="26" t="s">
        <v>524</v>
      </c>
      <c r="B88" s="78" t="s">
        <v>714</v>
      </c>
      <c r="C88" s="75" t="s">
        <v>271</v>
      </c>
      <c r="D88" s="451">
        <f>D52+D56+D61+D66+D74+D82+D86</f>
        <v>332700.78057</v>
      </c>
      <c r="E88" s="452">
        <f>E52+E56+E61+E66+E74+E82+E86</f>
        <v>3752.37945</v>
      </c>
      <c r="F88" s="74"/>
    </row>
    <row r="89" spans="1:6" ht="12.75">
      <c r="A89" s="437" t="s">
        <v>1050</v>
      </c>
      <c r="B89" s="439">
        <v>899</v>
      </c>
      <c r="C89" s="438" t="s">
        <v>1051</v>
      </c>
      <c r="D89" s="449">
        <f>'2.a'!D89+'2.b'!D89</f>
        <v>5501</v>
      </c>
      <c r="E89" s="450">
        <f>'2.a'!E89+'2.b'!E89</f>
        <v>1277.88755</v>
      </c>
      <c r="F89" s="74"/>
    </row>
    <row r="90" spans="1:6" ht="12.75">
      <c r="A90" s="437" t="s">
        <v>1052</v>
      </c>
      <c r="B90" s="439">
        <v>692</v>
      </c>
      <c r="C90" s="438" t="s">
        <v>1053</v>
      </c>
      <c r="D90" s="449">
        <f>'2.a'!D90+'2.b'!D90</f>
        <v>2034.10005</v>
      </c>
      <c r="E90" s="450">
        <f>'2.a'!E90+'2.b'!E90</f>
        <v>0</v>
      </c>
      <c r="F90" s="74"/>
    </row>
    <row r="91" spans="1:6" ht="16.5" customHeight="1">
      <c r="A91" s="440" t="s">
        <v>1054</v>
      </c>
      <c r="B91" s="441" t="s">
        <v>1056</v>
      </c>
      <c r="C91" s="442" t="s">
        <v>1055</v>
      </c>
      <c r="D91" s="457">
        <f>SUM(D88:D90)</f>
        <v>340235.88062</v>
      </c>
      <c r="E91" s="458">
        <f>SUM(E88:E90)</f>
        <v>5030.267</v>
      </c>
      <c r="F91" s="74"/>
    </row>
    <row r="92" spans="1:6" ht="12.75">
      <c r="A92" s="79" t="s">
        <v>525</v>
      </c>
      <c r="B92" s="443" t="s">
        <v>1057</v>
      </c>
      <c r="C92" s="444" t="s">
        <v>274</v>
      </c>
      <c r="D92" s="457">
        <f>D91-D50</f>
        <v>2233.5828800000018</v>
      </c>
      <c r="E92" s="458">
        <f>E91-E50</f>
        <v>918.2970699999996</v>
      </c>
      <c r="F92" s="74"/>
    </row>
    <row r="93" spans="1:6" ht="12.75">
      <c r="A93" s="26" t="s">
        <v>526</v>
      </c>
      <c r="B93" s="77">
        <v>591</v>
      </c>
      <c r="C93" s="75" t="s">
        <v>277</v>
      </c>
      <c r="D93" s="449">
        <f>'2.a'!D93+'2.b'!D93</f>
        <v>0</v>
      </c>
      <c r="E93" s="450">
        <f>'2.a'!E93+'2.b'!E93</f>
        <v>0</v>
      </c>
      <c r="F93" s="74"/>
    </row>
    <row r="94" spans="1:6" ht="13.5" thickBot="1">
      <c r="A94" s="290" t="s">
        <v>527</v>
      </c>
      <c r="B94" s="445" t="s">
        <v>528</v>
      </c>
      <c r="C94" s="446" t="s">
        <v>280</v>
      </c>
      <c r="D94" s="459">
        <f>D92-D93</f>
        <v>2233.5828800000018</v>
      </c>
      <c r="E94" s="460">
        <f>E92-E93</f>
        <v>918.2970699999996</v>
      </c>
      <c r="F94" s="74"/>
    </row>
    <row r="95" spans="1:6" ht="24" customHeight="1" thickBot="1">
      <c r="A95" s="1152"/>
      <c r="B95" s="1153"/>
      <c r="C95" s="1154"/>
      <c r="D95" s="1150" t="s">
        <v>771</v>
      </c>
      <c r="E95" s="1151"/>
      <c r="F95" s="67"/>
    </row>
    <row r="96" spans="1:5" ht="12.75" customHeight="1">
      <c r="A96" s="199" t="s">
        <v>529</v>
      </c>
      <c r="B96" s="28" t="s">
        <v>640</v>
      </c>
      <c r="C96" s="29" t="s">
        <v>283</v>
      </c>
      <c r="D96" s="1155">
        <f>+D92+E92</f>
        <v>3151.8799500000014</v>
      </c>
      <c r="E96" s="1156"/>
    </row>
    <row r="97" spans="1:5" ht="12.75" customHeight="1" thickBot="1">
      <c r="A97" s="198" t="s">
        <v>530</v>
      </c>
      <c r="B97" s="31" t="s">
        <v>641</v>
      </c>
      <c r="C97" s="27" t="s">
        <v>286</v>
      </c>
      <c r="D97" s="1142">
        <f>+D94+E94</f>
        <v>3151.8799500000014</v>
      </c>
      <c r="E97" s="1143"/>
    </row>
    <row r="98" spans="1:3" ht="12.75" customHeight="1">
      <c r="A98" s="80"/>
      <c r="B98" s="33"/>
      <c r="C98" s="33"/>
    </row>
    <row r="99" spans="1:3" ht="12.75" customHeight="1">
      <c r="A99" s="32" t="s">
        <v>690</v>
      </c>
      <c r="B99" s="33"/>
      <c r="C99" s="33"/>
    </row>
    <row r="100" spans="1:3" ht="12.75" customHeight="1">
      <c r="A100" s="24" t="s">
        <v>715</v>
      </c>
      <c r="B100" s="33"/>
      <c r="C100" s="33"/>
    </row>
    <row r="101" spans="1:3" ht="12.75">
      <c r="A101" s="24" t="s">
        <v>718</v>
      </c>
      <c r="B101" s="25"/>
      <c r="C101" s="25"/>
    </row>
    <row r="102" spans="1:3" ht="12.75">
      <c r="A102" s="91" t="s">
        <v>712</v>
      </c>
      <c r="B102" s="25"/>
      <c r="C102" s="25"/>
    </row>
    <row r="103" ht="12.75">
      <c r="A103" s="91"/>
    </row>
  </sheetData>
  <sheetProtection sheet="1"/>
  <mergeCells count="10">
    <mergeCell ref="A1:E1"/>
    <mergeCell ref="A2:E2"/>
    <mergeCell ref="B6:C6"/>
    <mergeCell ref="A4:E4"/>
    <mergeCell ref="D97:E97"/>
    <mergeCell ref="A3:E3"/>
    <mergeCell ref="A51:E51"/>
    <mergeCell ref="D95:E95"/>
    <mergeCell ref="A95:C95"/>
    <mergeCell ref="D96:E96"/>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50" max="255" man="1"/>
  </rowBreaks>
  <ignoredErrors>
    <ignoredError sqref="C7:C48 C92:C94 C96:C98 C52:C88" numberStoredAsText="1"/>
  </ignoredErrors>
</worksheet>
</file>

<file path=xl/worksheets/sheet20.xml><?xml version="1.0" encoding="utf-8"?>
<worksheet xmlns="http://schemas.openxmlformats.org/spreadsheetml/2006/main" xmlns:r="http://schemas.openxmlformats.org/officeDocument/2006/relationships">
  <dimension ref="A1:C26"/>
  <sheetViews>
    <sheetView workbookViewId="0" topLeftCell="A1">
      <selection activeCell="C3" sqref="C3"/>
    </sheetView>
  </sheetViews>
  <sheetFormatPr defaultColWidth="11.421875" defaultRowHeight="15"/>
  <cols>
    <col min="1" max="1" width="15.421875" style="37" customWidth="1"/>
    <col min="2" max="2" width="32.00390625" style="37" customWidth="1"/>
    <col min="3" max="3" width="17.8515625" style="54" customWidth="1"/>
    <col min="4" max="6" width="11.421875" style="39" customWidth="1"/>
    <col min="7" max="16384" width="11.421875" style="37" customWidth="1"/>
  </cols>
  <sheetData>
    <row r="1" spans="1:3" ht="13.5" customHeight="1">
      <c r="A1" s="552" t="s">
        <v>1019</v>
      </c>
      <c r="B1" s="57"/>
      <c r="C1" s="58"/>
    </row>
    <row r="2" spans="1:3" ht="13.5" thickBot="1">
      <c r="A2" s="57"/>
      <c r="B2" s="57"/>
      <c r="C2" s="1063" t="s">
        <v>552</v>
      </c>
    </row>
    <row r="3" spans="1:3" ht="13.5" thickBot="1">
      <c r="A3" s="1453" t="s">
        <v>572</v>
      </c>
      <c r="B3" s="1454"/>
      <c r="C3" s="686"/>
    </row>
    <row r="4" spans="1:3" ht="12.75">
      <c r="A4" s="1281" t="s">
        <v>574</v>
      </c>
      <c r="B4" s="1060" t="s">
        <v>575</v>
      </c>
      <c r="C4" s="146"/>
    </row>
    <row r="5" spans="1:3" ht="12.75">
      <c r="A5" s="1452"/>
      <c r="B5" s="318" t="s">
        <v>600</v>
      </c>
      <c r="C5" s="95"/>
    </row>
    <row r="6" spans="1:3" ht="12.75">
      <c r="A6" s="1452"/>
      <c r="B6" s="318" t="s">
        <v>576</v>
      </c>
      <c r="C6" s="95"/>
    </row>
    <row r="7" spans="1:3" ht="12.75">
      <c r="A7" s="1452"/>
      <c r="B7" s="321" t="s">
        <v>578</v>
      </c>
      <c r="C7" s="98"/>
    </row>
    <row r="8" spans="1:3" ht="13.5" thickBot="1">
      <c r="A8" s="1452"/>
      <c r="B8" s="321" t="s">
        <v>773</v>
      </c>
      <c r="C8" s="98"/>
    </row>
    <row r="9" spans="1:3" ht="13.5" thickBot="1">
      <c r="A9" s="1282"/>
      <c r="B9" s="1061" t="s">
        <v>556</v>
      </c>
      <c r="C9" s="170">
        <f>SUM(C4:C8)</f>
        <v>0</v>
      </c>
    </row>
    <row r="10" spans="1:3" ht="12.75">
      <c r="A10" s="1467" t="s">
        <v>579</v>
      </c>
      <c r="B10" s="1064" t="s">
        <v>935</v>
      </c>
      <c r="C10" s="93"/>
    </row>
    <row r="11" spans="1:3" ht="12.75">
      <c r="A11" s="1452"/>
      <c r="B11" s="318" t="s">
        <v>601</v>
      </c>
      <c r="C11" s="95"/>
    </row>
    <row r="12" spans="1:3" ht="12.75">
      <c r="A12" s="1452"/>
      <c r="B12" s="318" t="s">
        <v>581</v>
      </c>
      <c r="C12" s="95"/>
    </row>
    <row r="13" spans="1:3" ht="12.75">
      <c r="A13" s="1452"/>
      <c r="B13" s="318" t="s">
        <v>583</v>
      </c>
      <c r="C13" s="95"/>
    </row>
    <row r="14" spans="1:3" ht="13.5" thickBot="1">
      <c r="A14" s="1452"/>
      <c r="B14" s="318" t="s">
        <v>774</v>
      </c>
      <c r="C14" s="95"/>
    </row>
    <row r="15" spans="1:3" ht="13.5" thickBot="1">
      <c r="A15" s="1282"/>
      <c r="B15" s="1061" t="s">
        <v>556</v>
      </c>
      <c r="C15" s="170">
        <f>SUM(C10:C14)</f>
        <v>0</v>
      </c>
    </row>
    <row r="16" spans="1:3" ht="13.5" thickBot="1">
      <c r="A16" s="1453" t="s">
        <v>573</v>
      </c>
      <c r="B16" s="1454"/>
      <c r="C16" s="170">
        <f>C3+C9-C15</f>
        <v>0</v>
      </c>
    </row>
    <row r="17" spans="1:3" ht="12.75">
      <c r="A17" s="57"/>
      <c r="B17" s="351"/>
      <c r="C17" s="58"/>
    </row>
    <row r="18" spans="1:3" ht="12.75">
      <c r="A18" s="300" t="s">
        <v>690</v>
      </c>
      <c r="B18" s="57"/>
      <c r="C18" s="58"/>
    </row>
    <row r="19" spans="1:3" ht="12.75">
      <c r="A19" s="300" t="s">
        <v>701</v>
      </c>
      <c r="B19" s="57"/>
      <c r="C19" s="58"/>
    </row>
    <row r="20" spans="1:3" ht="12.75">
      <c r="A20" s="39"/>
      <c r="B20" s="39"/>
      <c r="C20" s="53"/>
    </row>
    <row r="21" spans="1:3" ht="12.75">
      <c r="A21" s="39"/>
      <c r="B21" s="39"/>
      <c r="C21" s="53"/>
    </row>
    <row r="22" spans="1:3" ht="12.75">
      <c r="A22" s="39"/>
      <c r="B22" s="39"/>
      <c r="C22" s="53"/>
    </row>
    <row r="23" spans="1:3" ht="12.75">
      <c r="A23" s="39"/>
      <c r="B23" s="39"/>
      <c r="C23" s="53"/>
    </row>
    <row r="24" spans="1:3" ht="12.75">
      <c r="A24" s="39"/>
      <c r="B24" s="39"/>
      <c r="C24" s="53"/>
    </row>
    <row r="25" spans="1:3" ht="12.75">
      <c r="A25" s="39"/>
      <c r="B25" s="39"/>
      <c r="C25" s="53"/>
    </row>
    <row r="26" spans="1:3" ht="12.75">
      <c r="A26" s="39"/>
      <c r="B26" s="39"/>
      <c r="C26" s="53"/>
    </row>
  </sheetData>
  <sheetProtection sheet="1"/>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G29" sqref="G29"/>
    </sheetView>
  </sheetViews>
  <sheetFormatPr defaultColWidth="11.421875" defaultRowHeight="15"/>
  <cols>
    <col min="1" max="1" width="13.421875" style="9" customWidth="1"/>
    <col min="2" max="2" width="6.8515625" style="9" customWidth="1"/>
    <col min="3" max="3" width="66.8515625" style="9" customWidth="1"/>
    <col min="4" max="6" width="10.421875" style="52" customWidth="1"/>
    <col min="7" max="7" width="17.421875" style="9" customWidth="1"/>
    <col min="8" max="16384" width="11.421875" style="9" customWidth="1"/>
  </cols>
  <sheetData>
    <row r="1" spans="1:10" ht="15.75">
      <c r="A1" s="473" t="s">
        <v>1020</v>
      </c>
      <c r="B1" s="300"/>
      <c r="C1" s="300"/>
      <c r="D1" s="309"/>
      <c r="E1" s="309"/>
      <c r="F1" s="309"/>
      <c r="G1" s="300"/>
      <c r="H1" s="300"/>
      <c r="I1" s="300"/>
      <c r="J1" s="300"/>
    </row>
    <row r="2" spans="1:10" ht="13.5" thickBot="1">
      <c r="A2" s="300"/>
      <c r="B2" s="300"/>
      <c r="C2" s="300"/>
      <c r="D2" s="309"/>
      <c r="E2" s="309"/>
      <c r="F2" s="310" t="s">
        <v>552</v>
      </c>
      <c r="G2" s="300"/>
      <c r="H2" s="300"/>
      <c r="I2" s="300"/>
      <c r="J2" s="300"/>
    </row>
    <row r="3" spans="1:10" s="21" customFormat="1" ht="17.25" customHeight="1" thickBot="1">
      <c r="A3" s="311"/>
      <c r="B3" s="312"/>
      <c r="C3" s="313" t="s">
        <v>564</v>
      </c>
      <c r="D3" s="314" t="s">
        <v>602</v>
      </c>
      <c r="E3" s="314" t="s">
        <v>603</v>
      </c>
      <c r="F3" s="315" t="s">
        <v>557</v>
      </c>
      <c r="G3" s="316"/>
      <c r="H3" s="316"/>
      <c r="I3" s="316"/>
      <c r="J3" s="316"/>
    </row>
    <row r="4" spans="1:10" ht="12.75" customHeight="1">
      <c r="A4" s="1468" t="s">
        <v>572</v>
      </c>
      <c r="B4" s="317" t="s">
        <v>604</v>
      </c>
      <c r="C4" s="317"/>
      <c r="D4" s="92">
        <v>1369.70065</v>
      </c>
      <c r="E4" s="92"/>
      <c r="F4" s="171">
        <f aca="true" t="shared" si="0" ref="F4:F17">SUM(D4:E4)</f>
        <v>1369.70065</v>
      </c>
      <c r="G4" s="300"/>
      <c r="H4" s="300"/>
      <c r="I4" s="300"/>
      <c r="J4" s="300"/>
    </row>
    <row r="5" spans="1:10" ht="12.75" customHeight="1">
      <c r="A5" s="1468"/>
      <c r="B5" s="318" t="s">
        <v>605</v>
      </c>
      <c r="C5" s="318"/>
      <c r="D5" s="94">
        <v>1808.8431</v>
      </c>
      <c r="E5" s="94"/>
      <c r="F5" s="172">
        <f t="shared" si="0"/>
        <v>1808.8431</v>
      </c>
      <c r="G5" s="319"/>
      <c r="H5" s="320"/>
      <c r="I5" s="300"/>
      <c r="J5" s="300"/>
    </row>
    <row r="6" spans="1:10" ht="12.75" customHeight="1">
      <c r="A6" s="1468"/>
      <c r="B6" s="318" t="s">
        <v>650</v>
      </c>
      <c r="C6" s="318"/>
      <c r="D6" s="173">
        <v>1134.05217</v>
      </c>
      <c r="E6" s="94"/>
      <c r="F6" s="174">
        <f t="shared" si="0"/>
        <v>1134.05217</v>
      </c>
      <c r="G6" s="319"/>
      <c r="H6" s="320"/>
      <c r="I6" s="300"/>
      <c r="J6" s="300"/>
    </row>
    <row r="7" spans="1:10" ht="12.75" customHeight="1" thickBot="1">
      <c r="A7" s="1468"/>
      <c r="B7" s="321" t="s">
        <v>651</v>
      </c>
      <c r="C7" s="322"/>
      <c r="D7" s="175">
        <v>524.8598</v>
      </c>
      <c r="E7" s="97"/>
      <c r="F7" s="176">
        <f t="shared" si="0"/>
        <v>524.8598</v>
      </c>
      <c r="G7" s="319"/>
      <c r="H7" s="320"/>
      <c r="I7" s="300"/>
      <c r="J7" s="300"/>
    </row>
    <row r="8" spans="1:10" ht="13.5" thickBot="1">
      <c r="A8" s="1469"/>
      <c r="B8" s="323" t="s">
        <v>557</v>
      </c>
      <c r="C8" s="323"/>
      <c r="D8" s="324">
        <f>SUM(D4:D7)</f>
        <v>4837.45572</v>
      </c>
      <c r="E8" s="324">
        <f>SUM(E4:E7)</f>
        <v>0</v>
      </c>
      <c r="F8" s="177">
        <f>SUM(F4:F7)</f>
        <v>4837.45572</v>
      </c>
      <c r="G8" s="319"/>
      <c r="H8" s="320"/>
      <c r="I8" s="300"/>
      <c r="J8" s="300"/>
    </row>
    <row r="9" spans="1:10" ht="12.75">
      <c r="A9" s="1470" t="s">
        <v>606</v>
      </c>
      <c r="B9" s="317" t="s">
        <v>604</v>
      </c>
      <c r="C9" s="325"/>
      <c r="D9" s="178">
        <v>1170.14138</v>
      </c>
      <c r="E9" s="716" t="s">
        <v>1040</v>
      </c>
      <c r="F9" s="179">
        <f>D9</f>
        <v>1170.14138</v>
      </c>
      <c r="G9" s="326"/>
      <c r="H9" s="326"/>
      <c r="I9" s="326"/>
      <c r="J9" s="300"/>
    </row>
    <row r="10" spans="1:10" ht="12.75">
      <c r="A10" s="1471"/>
      <c r="B10" s="318" t="s">
        <v>605</v>
      </c>
      <c r="C10" s="327"/>
      <c r="D10" s="92">
        <v>996.87006</v>
      </c>
      <c r="E10" s="94"/>
      <c r="F10" s="180">
        <f t="shared" si="0"/>
        <v>996.87006</v>
      </c>
      <c r="G10" s="326"/>
      <c r="H10" s="326"/>
      <c r="I10" s="326"/>
      <c r="J10" s="300"/>
    </row>
    <row r="11" spans="1:10" ht="12.75">
      <c r="A11" s="1471"/>
      <c r="B11" s="318" t="s">
        <v>650</v>
      </c>
      <c r="C11" s="327"/>
      <c r="D11" s="92">
        <v>0</v>
      </c>
      <c r="E11" s="94"/>
      <c r="F11" s="180">
        <f t="shared" si="0"/>
        <v>0</v>
      </c>
      <c r="G11" s="300"/>
      <c r="H11" s="300"/>
      <c r="I11" s="300"/>
      <c r="J11" s="300"/>
    </row>
    <row r="12" spans="1:10" ht="13.5" thickBot="1">
      <c r="A12" s="1471"/>
      <c r="B12" s="321" t="s">
        <v>651</v>
      </c>
      <c r="C12" s="327"/>
      <c r="D12" s="94">
        <f>9.66467+1574.72576</f>
        <v>1584.39043</v>
      </c>
      <c r="E12" s="94"/>
      <c r="F12" s="181">
        <f t="shared" si="0"/>
        <v>1584.39043</v>
      </c>
      <c r="G12" s="300"/>
      <c r="H12" s="300"/>
      <c r="I12" s="300"/>
      <c r="J12" s="300"/>
    </row>
    <row r="13" spans="1:10" ht="13.5" thickBot="1">
      <c r="A13" s="1472"/>
      <c r="B13" s="328" t="s">
        <v>556</v>
      </c>
      <c r="C13" s="328"/>
      <c r="D13" s="182">
        <f>SUM(D9:D12)</f>
        <v>3751.40187</v>
      </c>
      <c r="E13" s="182">
        <f>SUM(E10:E12)</f>
        <v>0</v>
      </c>
      <c r="F13" s="183">
        <f>SUM(D13:E13)</f>
        <v>3751.40187</v>
      </c>
      <c r="G13" s="300"/>
      <c r="H13" s="300"/>
      <c r="I13" s="300"/>
      <c r="J13" s="300"/>
    </row>
    <row r="14" spans="1:10" ht="12.75">
      <c r="A14" s="1470" t="s">
        <v>607</v>
      </c>
      <c r="B14" s="317" t="s">
        <v>604</v>
      </c>
      <c r="C14" s="329"/>
      <c r="D14" s="92">
        <v>1393.65243</v>
      </c>
      <c r="E14" s="92"/>
      <c r="F14" s="180">
        <f t="shared" si="0"/>
        <v>1393.65243</v>
      </c>
      <c r="G14" s="326"/>
      <c r="H14" s="326"/>
      <c r="I14" s="326"/>
      <c r="J14" s="300"/>
    </row>
    <row r="15" spans="1:10" ht="12.75">
      <c r="A15" s="1471"/>
      <c r="B15" s="318" t="s">
        <v>605</v>
      </c>
      <c r="C15" s="327"/>
      <c r="D15" s="92">
        <v>722.61584</v>
      </c>
      <c r="E15" s="94"/>
      <c r="F15" s="180">
        <f t="shared" si="0"/>
        <v>722.61584</v>
      </c>
      <c r="G15" s="326"/>
      <c r="H15" s="326"/>
      <c r="I15" s="326"/>
      <c r="J15" s="300"/>
    </row>
    <row r="16" spans="1:10" ht="12.75">
      <c r="A16" s="1471"/>
      <c r="B16" s="318" t="s">
        <v>650</v>
      </c>
      <c r="C16" s="327"/>
      <c r="D16" s="92">
        <v>1134.05217</v>
      </c>
      <c r="E16" s="94"/>
      <c r="F16" s="180">
        <f t="shared" si="0"/>
        <v>1134.05217</v>
      </c>
      <c r="G16" s="300"/>
      <c r="H16" s="300"/>
      <c r="I16" s="300"/>
      <c r="J16" s="300"/>
    </row>
    <row r="17" spans="1:10" ht="13.5" thickBot="1">
      <c r="A17" s="1471"/>
      <c r="B17" s="321" t="s">
        <v>651</v>
      </c>
      <c r="C17" s="327"/>
      <c r="D17" s="94">
        <v>534.52447</v>
      </c>
      <c r="E17" s="94"/>
      <c r="F17" s="181">
        <f t="shared" si="0"/>
        <v>534.52447</v>
      </c>
      <c r="G17" s="300"/>
      <c r="H17" s="300"/>
      <c r="I17" s="300"/>
      <c r="J17" s="300"/>
    </row>
    <row r="18" spans="1:10" ht="13.5" thickBot="1">
      <c r="A18" s="1472"/>
      <c r="B18" s="323" t="s">
        <v>557</v>
      </c>
      <c r="C18" s="328"/>
      <c r="D18" s="182">
        <f>SUM(D14:D17)</f>
        <v>3784.84491</v>
      </c>
      <c r="E18" s="182">
        <f>SUM(E14:E17)</f>
        <v>0</v>
      </c>
      <c r="F18" s="183">
        <f>SUM(D18:E18)</f>
        <v>3784.84491</v>
      </c>
      <c r="G18" s="300"/>
      <c r="H18" s="300"/>
      <c r="I18" s="300"/>
      <c r="J18" s="300"/>
    </row>
    <row r="19" spans="1:10" ht="12.75">
      <c r="A19" s="1468" t="s">
        <v>573</v>
      </c>
      <c r="B19" s="317" t="s">
        <v>604</v>
      </c>
      <c r="C19" s="317"/>
      <c r="D19" s="184">
        <f aca="true" t="shared" si="1" ref="D19:E22">D4+D9-D14</f>
        <v>1146.1895999999997</v>
      </c>
      <c r="E19" s="184">
        <f>E4+E14</f>
        <v>0</v>
      </c>
      <c r="F19" s="171">
        <f>SUM(D19:E19)</f>
        <v>1146.1895999999997</v>
      </c>
      <c r="G19" s="300"/>
      <c r="H19" s="300"/>
      <c r="I19" s="300"/>
      <c r="J19" s="300"/>
    </row>
    <row r="20" spans="1:10" ht="12.75">
      <c r="A20" s="1468"/>
      <c r="B20" s="318" t="s">
        <v>605</v>
      </c>
      <c r="C20" s="318"/>
      <c r="D20" s="184">
        <f t="shared" si="1"/>
        <v>2083.0973200000003</v>
      </c>
      <c r="E20" s="184">
        <f>E5+E10-E15</f>
        <v>0</v>
      </c>
      <c r="F20" s="172">
        <f>SUM(D20:E20)</f>
        <v>2083.0973200000003</v>
      </c>
      <c r="G20" s="300"/>
      <c r="H20" s="300"/>
      <c r="I20" s="300"/>
      <c r="J20" s="300"/>
    </row>
    <row r="21" spans="1:10" ht="12.75">
      <c r="A21" s="1468"/>
      <c r="B21" s="318" t="s">
        <v>650</v>
      </c>
      <c r="C21" s="318"/>
      <c r="D21" s="184">
        <f t="shared" si="1"/>
        <v>0</v>
      </c>
      <c r="E21" s="184">
        <f t="shared" si="1"/>
        <v>0</v>
      </c>
      <c r="F21" s="174">
        <f>SUM(D21:E21)</f>
        <v>0</v>
      </c>
      <c r="G21" s="300"/>
      <c r="H21" s="300"/>
      <c r="I21" s="300"/>
      <c r="J21" s="300"/>
    </row>
    <row r="22" spans="1:10" ht="13.5" thickBot="1">
      <c r="A22" s="1468"/>
      <c r="B22" s="321" t="s">
        <v>651</v>
      </c>
      <c r="C22" s="318"/>
      <c r="D22" s="184">
        <f t="shared" si="1"/>
        <v>1574.7257599999998</v>
      </c>
      <c r="E22" s="184">
        <f t="shared" si="1"/>
        <v>0</v>
      </c>
      <c r="F22" s="174">
        <f>SUM(D22:E22)</f>
        <v>1574.7257599999998</v>
      </c>
      <c r="G22" s="300"/>
      <c r="H22" s="300"/>
      <c r="I22" s="300"/>
      <c r="J22" s="300"/>
    </row>
    <row r="23" spans="1:10" ht="13.5" thickBot="1">
      <c r="A23" s="1469"/>
      <c r="B23" s="323" t="s">
        <v>557</v>
      </c>
      <c r="C23" s="323"/>
      <c r="D23" s="324">
        <f>SUM(D19:D22)</f>
        <v>4804.01268</v>
      </c>
      <c r="E23" s="324">
        <f>SUM(E19:E22)</f>
        <v>0</v>
      </c>
      <c r="F23" s="177">
        <f>SUM(F19:F22)</f>
        <v>4804.01268</v>
      </c>
      <c r="G23" s="300"/>
      <c r="H23" s="300"/>
      <c r="I23" s="300"/>
      <c r="J23" s="300"/>
    </row>
    <row r="24" spans="1:10" ht="12.75">
      <c r="A24" s="300"/>
      <c r="B24" s="300"/>
      <c r="C24" s="300"/>
      <c r="D24" s="309"/>
      <c r="E24" s="309"/>
      <c r="F24" s="309"/>
      <c r="G24" s="300"/>
      <c r="H24" s="300"/>
      <c r="I24" s="300"/>
      <c r="J24" s="300"/>
    </row>
    <row r="25" spans="1:10" ht="12.75">
      <c r="A25" s="330"/>
      <c r="B25" s="300"/>
      <c r="C25" s="300"/>
      <c r="D25" s="331"/>
      <c r="E25" s="309"/>
      <c r="F25" s="309"/>
      <c r="G25" s="300"/>
      <c r="H25" s="300"/>
      <c r="I25" s="300"/>
      <c r="J25" s="300"/>
    </row>
    <row r="26" spans="1:10" ht="12.75">
      <c r="A26" s="300"/>
      <c r="B26" s="330"/>
      <c r="C26" s="300"/>
      <c r="D26" s="309"/>
      <c r="E26" s="309"/>
      <c r="F26" s="309"/>
      <c r="G26" s="300"/>
      <c r="H26" s="300"/>
      <c r="I26" s="300"/>
      <c r="J26" s="300"/>
    </row>
    <row r="27" spans="1:10" ht="12.75">
      <c r="A27" s="300"/>
      <c r="B27" s="300"/>
      <c r="C27" s="300"/>
      <c r="D27" s="309"/>
      <c r="E27" s="309"/>
      <c r="F27" s="309"/>
      <c r="G27" s="300"/>
      <c r="H27" s="300"/>
      <c r="I27" s="300"/>
      <c r="J27" s="300"/>
    </row>
    <row r="28" spans="1:10" ht="12.75">
      <c r="A28" s="300"/>
      <c r="B28" s="300"/>
      <c r="C28" s="300"/>
      <c r="D28" s="309"/>
      <c r="E28" s="309"/>
      <c r="F28" s="309"/>
      <c r="G28" s="300"/>
      <c r="H28" s="300"/>
      <c r="I28" s="300"/>
      <c r="J28" s="300"/>
    </row>
    <row r="29" spans="1:10" ht="12.75">
      <c r="A29" s="300"/>
      <c r="B29" s="300"/>
      <c r="C29" s="300"/>
      <c r="D29" s="309"/>
      <c r="E29" s="309"/>
      <c r="F29" s="309"/>
      <c r="G29" s="300"/>
      <c r="H29" s="300"/>
      <c r="I29" s="300"/>
      <c r="J29" s="300"/>
    </row>
    <row r="30" spans="1:10" ht="12.75">
      <c r="A30" s="300"/>
      <c r="B30" s="300"/>
      <c r="C30" s="300"/>
      <c r="D30" s="309"/>
      <c r="E30" s="309"/>
      <c r="F30" s="309"/>
      <c r="G30" s="300"/>
      <c r="H30" s="300"/>
      <c r="I30" s="300"/>
      <c r="J30" s="300"/>
    </row>
    <row r="31" spans="1:10" ht="12.75">
      <c r="A31" s="300"/>
      <c r="B31" s="300"/>
      <c r="C31" s="300"/>
      <c r="D31" s="309"/>
      <c r="E31" s="309"/>
      <c r="F31" s="309"/>
      <c r="G31" s="300"/>
      <c r="H31" s="300"/>
      <c r="I31" s="300"/>
      <c r="J31" s="300"/>
    </row>
    <row r="32" spans="1:10" ht="12.75">
      <c r="A32" s="300"/>
      <c r="B32" s="300"/>
      <c r="C32" s="300"/>
      <c r="D32" s="309"/>
      <c r="E32" s="309"/>
      <c r="F32" s="309"/>
      <c r="G32" s="300"/>
      <c r="H32" s="300"/>
      <c r="I32" s="300"/>
      <c r="J32" s="300"/>
    </row>
    <row r="33" spans="1:10" ht="12.75">
      <c r="A33" s="300"/>
      <c r="B33" s="300"/>
      <c r="C33" s="300"/>
      <c r="D33" s="309"/>
      <c r="E33" s="309"/>
      <c r="F33" s="309"/>
      <c r="G33" s="300"/>
      <c r="H33" s="300"/>
      <c r="I33" s="300"/>
      <c r="J33" s="300"/>
    </row>
    <row r="34" spans="1:10" ht="12.75">
      <c r="A34" s="300"/>
      <c r="B34" s="300"/>
      <c r="C34" s="300"/>
      <c r="D34" s="309"/>
      <c r="E34" s="309"/>
      <c r="F34" s="309"/>
      <c r="G34" s="300"/>
      <c r="H34" s="300"/>
      <c r="I34" s="300"/>
      <c r="J34" s="300"/>
    </row>
    <row r="35" spans="1:10" ht="12.75">
      <c r="A35" s="300"/>
      <c r="B35" s="300"/>
      <c r="C35" s="300"/>
      <c r="D35" s="309"/>
      <c r="E35" s="309"/>
      <c r="F35" s="309"/>
      <c r="G35" s="300"/>
      <c r="H35" s="300"/>
      <c r="I35" s="300"/>
      <c r="J35" s="300"/>
    </row>
    <row r="36" spans="1:10" ht="12.75">
      <c r="A36" s="300"/>
      <c r="B36" s="300"/>
      <c r="C36" s="300"/>
      <c r="D36" s="309"/>
      <c r="E36" s="309"/>
      <c r="F36" s="309"/>
      <c r="G36" s="300"/>
      <c r="H36" s="300"/>
      <c r="I36" s="300"/>
      <c r="J36" s="300"/>
    </row>
    <row r="37" spans="1:10" ht="12.75">
      <c r="A37" s="300"/>
      <c r="B37" s="300"/>
      <c r="C37" s="300"/>
      <c r="D37" s="309"/>
      <c r="E37" s="309"/>
      <c r="F37" s="309"/>
      <c r="G37" s="300"/>
      <c r="H37" s="300"/>
      <c r="I37" s="300"/>
      <c r="J37" s="300"/>
    </row>
    <row r="38" spans="1:10" ht="12.75">
      <c r="A38" s="300"/>
      <c r="B38" s="300"/>
      <c r="C38" s="300"/>
      <c r="D38" s="309"/>
      <c r="E38" s="309"/>
      <c r="F38" s="309"/>
      <c r="G38" s="300"/>
      <c r="H38" s="300"/>
      <c r="I38" s="300"/>
      <c r="J38" s="300"/>
    </row>
  </sheetData>
  <sheetProtection sheet="1" insertRows="0" deleteRows="0"/>
  <mergeCells count="4">
    <mergeCell ref="A4:A8"/>
    <mergeCell ref="A9:A13"/>
    <mergeCell ref="A14:A18"/>
    <mergeCell ref="A19:A23"/>
  </mergeCells>
  <printOptions horizontalCentered="1"/>
  <pageMargins left="0.1968503937007874" right="0.1968503937007874" top="0.984251968503937" bottom="0.984251968503937" header="0.5118110236220472" footer="0.5118110236220472"/>
  <pageSetup cellComments="asDisplayed" fitToHeight="1" fitToWidth="1" horizontalDpi="300" verticalDpi="300" orientation="portrait" paperSize="9" scale="84" r:id="rId3"/>
  <legacyDrawing r:id="rId2"/>
</worksheet>
</file>

<file path=xl/worksheets/sheet22.xml><?xml version="1.0" encoding="utf-8"?>
<worksheet xmlns="http://schemas.openxmlformats.org/spreadsheetml/2006/main" xmlns:r="http://schemas.openxmlformats.org/officeDocument/2006/relationships">
  <dimension ref="A1:F29"/>
  <sheetViews>
    <sheetView workbookViewId="0" topLeftCell="A1">
      <selection activeCell="C15" sqref="C15"/>
    </sheetView>
  </sheetViews>
  <sheetFormatPr defaultColWidth="11.421875" defaultRowHeight="15"/>
  <cols>
    <col min="1" max="1" width="12.8515625" style="475" customWidth="1"/>
    <col min="2" max="2" width="58.140625" style="475" customWidth="1"/>
    <col min="3" max="3" width="11.8515625" style="553" customWidth="1"/>
    <col min="4" max="4" width="17.421875" style="475" customWidth="1"/>
    <col min="5" max="16384" width="11.421875" style="475" customWidth="1"/>
  </cols>
  <sheetData>
    <row r="1" ht="15.75">
      <c r="A1" s="552" t="s">
        <v>1021</v>
      </c>
    </row>
    <row r="2" ht="13.5" thickBot="1">
      <c r="C2" s="554" t="s">
        <v>552</v>
      </c>
    </row>
    <row r="3" spans="1:3" ht="13.5" thickBot="1">
      <c r="A3" s="1473" t="s">
        <v>572</v>
      </c>
      <c r="B3" s="1474"/>
      <c r="C3" s="555">
        <v>5015.55048</v>
      </c>
    </row>
    <row r="4" spans="1:5" ht="13.5" thickBot="1">
      <c r="A4" s="593" t="s">
        <v>574</v>
      </c>
      <c r="B4" s="594" t="s">
        <v>608</v>
      </c>
      <c r="C4" s="556">
        <f>1470.105+735.054</f>
        <v>2205.159</v>
      </c>
      <c r="D4" s="557"/>
      <c r="E4" s="558"/>
    </row>
    <row r="5" spans="1:6" ht="12.75">
      <c r="A5" s="1475" t="s">
        <v>579</v>
      </c>
      <c r="B5" s="594" t="s">
        <v>841</v>
      </c>
      <c r="C5" s="559">
        <v>1477.7</v>
      </c>
      <c r="D5" s="560"/>
      <c r="E5" s="560"/>
      <c r="F5" s="560"/>
    </row>
    <row r="6" spans="1:6" ht="12.75">
      <c r="A6" s="1476"/>
      <c r="B6" s="595" t="s">
        <v>842</v>
      </c>
      <c r="C6" s="561">
        <v>117.5</v>
      </c>
      <c r="D6" s="560"/>
      <c r="E6" s="560"/>
      <c r="F6" s="560"/>
    </row>
    <row r="7" spans="1:6" ht="12.75">
      <c r="A7" s="1476"/>
      <c r="B7" s="595" t="s">
        <v>843</v>
      </c>
      <c r="C7" s="561"/>
      <c r="D7" s="560"/>
      <c r="E7" s="560"/>
      <c r="F7" s="560"/>
    </row>
    <row r="8" spans="1:6" ht="12.75">
      <c r="A8" s="1476"/>
      <c r="B8" s="595" t="s">
        <v>844</v>
      </c>
      <c r="C8" s="561"/>
      <c r="D8" s="560"/>
      <c r="E8" s="560"/>
      <c r="F8" s="560"/>
    </row>
    <row r="9" spans="1:6" ht="12.75">
      <c r="A9" s="1476"/>
      <c r="B9" s="595" t="s">
        <v>845</v>
      </c>
      <c r="C9" s="561">
        <v>223.88</v>
      </c>
      <c r="D9" s="560"/>
      <c r="E9" s="560"/>
      <c r="F9" s="560"/>
    </row>
    <row r="10" spans="1:6" ht="12.75">
      <c r="A10" s="1477"/>
      <c r="B10" s="595" t="s">
        <v>846</v>
      </c>
      <c r="C10" s="561"/>
      <c r="D10" s="62"/>
      <c r="E10" s="62"/>
      <c r="F10" s="63"/>
    </row>
    <row r="11" spans="1:6" ht="12.75">
      <c r="A11" s="1477"/>
      <c r="B11" s="595" t="s">
        <v>847</v>
      </c>
      <c r="C11" s="561"/>
      <c r="D11" s="63"/>
      <c r="E11" s="62"/>
      <c r="F11" s="63"/>
    </row>
    <row r="12" spans="1:6" ht="12.75">
      <c r="A12" s="1477"/>
      <c r="B12" s="595" t="s">
        <v>936</v>
      </c>
      <c r="C12" s="561">
        <v>154.98</v>
      </c>
      <c r="D12" s="63"/>
      <c r="E12" s="62"/>
      <c r="F12" s="63"/>
    </row>
    <row r="13" spans="1:6" ht="12.75">
      <c r="A13" s="1477"/>
      <c r="B13" s="595" t="s">
        <v>937</v>
      </c>
      <c r="C13" s="561">
        <v>38.859</v>
      </c>
      <c r="D13" s="63"/>
      <c r="E13" s="62"/>
      <c r="F13" s="63"/>
    </row>
    <row r="14" spans="1:6" ht="13.5" thickBot="1">
      <c r="A14" s="1477"/>
      <c r="B14" s="595" t="s">
        <v>848</v>
      </c>
      <c r="C14" s="561">
        <v>364.693</v>
      </c>
      <c r="D14" s="63"/>
      <c r="E14" s="63"/>
      <c r="F14" s="63"/>
    </row>
    <row r="15" spans="1:6" ht="13.5" thickBot="1">
      <c r="A15" s="1478"/>
      <c r="B15" s="596" t="s">
        <v>556</v>
      </c>
      <c r="C15" s="597">
        <f>SUM(C5:C14)</f>
        <v>2377.612</v>
      </c>
      <c r="D15" s="64"/>
      <c r="E15" s="64"/>
      <c r="F15" s="64"/>
    </row>
    <row r="16" spans="1:6" ht="13.5" thickBot="1">
      <c r="A16" s="1473" t="s">
        <v>573</v>
      </c>
      <c r="B16" s="1474"/>
      <c r="C16" s="598">
        <f>C3+C4-C15</f>
        <v>4843.097479999999</v>
      </c>
      <c r="D16" s="560"/>
      <c r="E16" s="560"/>
      <c r="F16" s="560"/>
    </row>
    <row r="17" spans="1:6" ht="12.75">
      <c r="A17" s="560"/>
      <c r="B17" s="560"/>
      <c r="C17" s="562"/>
      <c r="D17" s="560"/>
      <c r="E17" s="560"/>
      <c r="F17" s="560"/>
    </row>
    <row r="18" spans="1:6" ht="12.75">
      <c r="A18" s="599"/>
      <c r="B18" s="599"/>
      <c r="C18" s="600"/>
      <c r="D18" s="560"/>
      <c r="E18" s="560"/>
      <c r="F18" s="560"/>
    </row>
    <row r="19" spans="1:6" ht="12.75">
      <c r="A19" s="601"/>
      <c r="B19" s="599"/>
      <c r="C19" s="600"/>
      <c r="D19" s="560"/>
      <c r="E19" s="560"/>
      <c r="F19" s="560"/>
    </row>
    <row r="20" spans="1:6" ht="12.75">
      <c r="A20" s="599"/>
      <c r="B20" s="599"/>
      <c r="C20" s="600"/>
      <c r="D20" s="560"/>
      <c r="E20" s="560"/>
      <c r="F20" s="560"/>
    </row>
    <row r="21" spans="1:6" ht="12.75">
      <c r="A21" s="602"/>
      <c r="B21" s="599"/>
      <c r="C21" s="600"/>
      <c r="D21" s="560"/>
      <c r="E21" s="560"/>
      <c r="F21" s="560"/>
    </row>
    <row r="22" spans="1:6" ht="12.75">
      <c r="A22" s="603"/>
      <c r="B22" s="599"/>
      <c r="C22" s="600"/>
      <c r="D22" s="560"/>
      <c r="E22" s="560"/>
      <c r="F22" s="560"/>
    </row>
    <row r="23" spans="1:6" ht="12.75">
      <c r="A23" s="560"/>
      <c r="B23" s="560"/>
      <c r="C23" s="562"/>
      <c r="D23" s="560"/>
      <c r="E23" s="560"/>
      <c r="F23" s="560"/>
    </row>
    <row r="24" spans="1:6" ht="12.75">
      <c r="A24" s="560"/>
      <c r="B24" s="560"/>
      <c r="C24" s="562"/>
      <c r="D24" s="560"/>
      <c r="E24" s="560"/>
      <c r="F24" s="560"/>
    </row>
    <row r="25" spans="1:6" ht="12.75">
      <c r="A25" s="560"/>
      <c r="B25" s="560"/>
      <c r="C25" s="562"/>
      <c r="D25" s="560"/>
      <c r="E25" s="560"/>
      <c r="F25" s="560"/>
    </row>
    <row r="26" spans="1:6" ht="12.75">
      <c r="A26" s="560"/>
      <c r="B26" s="560"/>
      <c r="C26" s="562"/>
      <c r="D26" s="560"/>
      <c r="E26" s="560"/>
      <c r="F26" s="560"/>
    </row>
    <row r="27" spans="1:6" ht="12.75">
      <c r="A27" s="560"/>
      <c r="B27" s="560"/>
      <c r="C27" s="562"/>
      <c r="D27" s="560"/>
      <c r="E27" s="560"/>
      <c r="F27" s="560"/>
    </row>
    <row r="28" spans="1:6" ht="12.75">
      <c r="A28" s="560"/>
      <c r="B28" s="560"/>
      <c r="C28" s="562"/>
      <c r="D28" s="560"/>
      <c r="E28" s="560"/>
      <c r="F28" s="560"/>
    </row>
    <row r="29" spans="1:6" ht="12.75">
      <c r="A29" s="560"/>
      <c r="B29" s="560"/>
      <c r="C29" s="562"/>
      <c r="D29" s="560"/>
      <c r="E29" s="560"/>
      <c r="F29" s="560"/>
    </row>
  </sheetData>
  <sheetProtection sheet="1" insertRows="0" deleteRows="0"/>
  <mergeCells count="3">
    <mergeCell ref="A16:B16"/>
    <mergeCell ref="A3:B3"/>
    <mergeCell ref="A5:A15"/>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J37"/>
  <sheetViews>
    <sheetView workbookViewId="0" topLeftCell="A1">
      <selection activeCell="D9" sqref="D9"/>
    </sheetView>
  </sheetViews>
  <sheetFormatPr defaultColWidth="11.421875" defaultRowHeight="15"/>
  <cols>
    <col min="1" max="1" width="12.7109375" style="37" customWidth="1"/>
    <col min="2" max="2" width="44.8515625" style="37" customWidth="1"/>
    <col min="3" max="3" width="11.421875" style="54" customWidth="1"/>
    <col min="4" max="4" width="11.421875" style="37" customWidth="1"/>
    <col min="5" max="5" width="10.00390625" style="37" customWidth="1"/>
    <col min="6" max="16384" width="11.421875" style="37" customWidth="1"/>
  </cols>
  <sheetData>
    <row r="1" spans="1:10" ht="15.75">
      <c r="A1" s="552" t="s">
        <v>1022</v>
      </c>
      <c r="B1" s="57"/>
      <c r="D1" s="57"/>
      <c r="E1" s="57"/>
      <c r="F1" s="57"/>
      <c r="G1" s="57"/>
      <c r="H1" s="57"/>
      <c r="I1" s="57"/>
      <c r="J1" s="57"/>
    </row>
    <row r="2" spans="1:10" ht="13.5" thickBot="1">
      <c r="A2" s="57"/>
      <c r="B2" s="57"/>
      <c r="C2" s="66" t="s">
        <v>552</v>
      </c>
      <c r="D2" s="57"/>
      <c r="E2" s="57"/>
      <c r="F2" s="57"/>
      <c r="G2" s="57"/>
      <c r="H2" s="57"/>
      <c r="I2" s="57"/>
      <c r="J2" s="57"/>
    </row>
    <row r="3" spans="1:10" ht="13.5" thickBot="1">
      <c r="A3" s="1453" t="s">
        <v>572</v>
      </c>
      <c r="B3" s="1454"/>
      <c r="C3" s="303">
        <v>37398.28018</v>
      </c>
      <c r="D3" s="60"/>
      <c r="E3" s="59"/>
      <c r="F3" s="60"/>
      <c r="G3" s="57"/>
      <c r="H3" s="57"/>
      <c r="I3" s="57"/>
      <c r="J3" s="57"/>
    </row>
    <row r="4" spans="1:10" ht="12.75">
      <c r="A4" s="1311" t="s">
        <v>574</v>
      </c>
      <c r="B4" s="296" t="s">
        <v>609</v>
      </c>
      <c r="C4" s="304">
        <f>552.503+23896.82411</f>
        <v>24449.327110000002</v>
      </c>
      <c r="D4" s="60"/>
      <c r="E4" s="59"/>
      <c r="F4" s="60"/>
      <c r="G4" s="57"/>
      <c r="H4" s="57"/>
      <c r="I4" s="57"/>
      <c r="J4" s="57"/>
    </row>
    <row r="5" spans="1:10" ht="12.75">
      <c r="A5" s="1314"/>
      <c r="B5" s="297" t="s">
        <v>575</v>
      </c>
      <c r="C5" s="305"/>
      <c r="D5" s="60"/>
      <c r="E5" s="60"/>
      <c r="F5" s="60"/>
      <c r="G5" s="301"/>
      <c r="H5" s="57"/>
      <c r="I5" s="57"/>
      <c r="J5" s="57"/>
    </row>
    <row r="6" spans="1:10" ht="12.75">
      <c r="A6" s="1314"/>
      <c r="B6" s="297" t="s">
        <v>576</v>
      </c>
      <c r="C6" s="305"/>
      <c r="D6" s="302"/>
      <c r="E6" s="301"/>
      <c r="F6" s="301"/>
      <c r="G6" s="301"/>
      <c r="H6" s="57"/>
      <c r="I6" s="57"/>
      <c r="J6" s="57"/>
    </row>
    <row r="7" spans="1:10" ht="12.75">
      <c r="A7" s="1314"/>
      <c r="B7" s="297" t="s">
        <v>577</v>
      </c>
      <c r="C7" s="305"/>
      <c r="D7" s="302"/>
      <c r="E7" s="302"/>
      <c r="F7" s="302"/>
      <c r="G7" s="302"/>
      <c r="H7" s="57"/>
      <c r="I7" s="57"/>
      <c r="J7" s="57"/>
    </row>
    <row r="8" spans="1:10" ht="12.75">
      <c r="A8" s="1314"/>
      <c r="B8" s="297" t="s">
        <v>600</v>
      </c>
      <c r="C8" s="305"/>
      <c r="D8" s="302"/>
      <c r="E8" s="302"/>
      <c r="F8" s="302"/>
      <c r="G8" s="302"/>
      <c r="H8" s="57"/>
      <c r="I8" s="57"/>
      <c r="J8" s="57"/>
    </row>
    <row r="9" spans="1:10" ht="13.5" thickBot="1">
      <c r="A9" s="1314"/>
      <c r="B9" s="297" t="s">
        <v>773</v>
      </c>
      <c r="C9" s="305">
        <v>1500</v>
      </c>
      <c r="D9" s="302"/>
      <c r="E9" s="301"/>
      <c r="F9" s="301"/>
      <c r="G9" s="301"/>
      <c r="H9" s="57"/>
      <c r="I9" s="57"/>
      <c r="J9" s="57"/>
    </row>
    <row r="10" spans="1:10" ht="13.5" thickBot="1">
      <c r="A10" s="1317"/>
      <c r="B10" s="298" t="s">
        <v>556</v>
      </c>
      <c r="C10" s="306">
        <f>SUM(C4:C9)</f>
        <v>25949.327110000002</v>
      </c>
      <c r="D10" s="61"/>
      <c r="E10" s="61"/>
      <c r="F10" s="61"/>
      <c r="G10" s="61"/>
      <c r="H10" s="57"/>
      <c r="I10" s="57"/>
      <c r="J10" s="57"/>
    </row>
    <row r="11" spans="1:10" ht="12.75">
      <c r="A11" s="1455" t="s">
        <v>579</v>
      </c>
      <c r="B11" s="296" t="s">
        <v>610</v>
      </c>
      <c r="C11" s="304">
        <v>4578.64423</v>
      </c>
      <c r="D11" s="62"/>
      <c r="E11" s="62"/>
      <c r="F11" s="62"/>
      <c r="G11" s="63"/>
      <c r="H11" s="57"/>
      <c r="I11" s="57"/>
      <c r="J11" s="57"/>
    </row>
    <row r="12" spans="1:10" ht="12.75">
      <c r="A12" s="1456"/>
      <c r="B12" s="297" t="s">
        <v>581</v>
      </c>
      <c r="C12" s="305"/>
      <c r="D12" s="63"/>
      <c r="E12" s="63"/>
      <c r="F12" s="62"/>
      <c r="G12" s="63"/>
      <c r="H12" s="57"/>
      <c r="I12" s="57"/>
      <c r="J12" s="57"/>
    </row>
    <row r="13" spans="1:10" ht="12.75">
      <c r="A13" s="1456"/>
      <c r="B13" s="297" t="s">
        <v>582</v>
      </c>
      <c r="C13" s="305"/>
      <c r="D13" s="63"/>
      <c r="E13" s="63"/>
      <c r="F13" s="63"/>
      <c r="G13" s="63"/>
      <c r="H13" s="57"/>
      <c r="I13" s="57"/>
      <c r="J13" s="57"/>
    </row>
    <row r="14" spans="1:10" ht="12.75">
      <c r="A14" s="1456"/>
      <c r="B14" s="297" t="s">
        <v>601</v>
      </c>
      <c r="C14" s="305"/>
      <c r="D14" s="64"/>
      <c r="E14" s="64"/>
      <c r="F14" s="64"/>
      <c r="G14" s="64"/>
      <c r="H14" s="57"/>
      <c r="I14" s="57"/>
      <c r="J14" s="57"/>
    </row>
    <row r="15" spans="1:10" ht="13.5" thickBot="1">
      <c r="A15" s="1456"/>
      <c r="B15" s="299" t="s">
        <v>774</v>
      </c>
      <c r="C15" s="307"/>
      <c r="D15" s="64"/>
      <c r="E15" s="64"/>
      <c r="F15" s="64"/>
      <c r="G15" s="64"/>
      <c r="H15" s="57"/>
      <c r="I15" s="57"/>
      <c r="J15" s="57"/>
    </row>
    <row r="16" spans="1:10" ht="13.5" thickBot="1">
      <c r="A16" s="1457"/>
      <c r="B16" s="298" t="s">
        <v>556</v>
      </c>
      <c r="C16" s="306">
        <f>SUM(C11:C15)</f>
        <v>4578.64423</v>
      </c>
      <c r="D16" s="61"/>
      <c r="E16" s="61"/>
      <c r="F16" s="61"/>
      <c r="G16" s="61"/>
      <c r="H16" s="57"/>
      <c r="I16" s="57"/>
      <c r="J16" s="57"/>
    </row>
    <row r="17" spans="1:10" ht="13.5" thickBot="1">
      <c r="A17" s="1453" t="s">
        <v>573</v>
      </c>
      <c r="B17" s="1454"/>
      <c r="C17" s="306">
        <f>C3+C10-C16</f>
        <v>58768.96306</v>
      </c>
      <c r="D17" s="61"/>
      <c r="E17" s="61"/>
      <c r="F17" s="61"/>
      <c r="G17" s="61"/>
      <c r="H17" s="57"/>
      <c r="I17" s="57"/>
      <c r="J17" s="57"/>
    </row>
    <row r="18" spans="1:10" ht="12.75">
      <c r="A18" s="61"/>
      <c r="B18" s="61"/>
      <c r="C18" s="65"/>
      <c r="D18" s="61"/>
      <c r="E18" s="61"/>
      <c r="F18" s="61"/>
      <c r="G18" s="61"/>
      <c r="H18" s="57"/>
      <c r="I18" s="57"/>
      <c r="J18" s="57"/>
    </row>
    <row r="19" spans="1:10" ht="12.75">
      <c r="A19" s="300" t="s">
        <v>690</v>
      </c>
      <c r="B19" s="61"/>
      <c r="C19" s="65"/>
      <c r="D19" s="61"/>
      <c r="E19" s="61"/>
      <c r="F19" s="61"/>
      <c r="G19" s="61"/>
      <c r="H19" s="57"/>
      <c r="I19" s="57"/>
      <c r="J19" s="57"/>
    </row>
    <row r="20" spans="1:10" ht="12.75">
      <c r="A20" s="300" t="s">
        <v>701</v>
      </c>
      <c r="B20" s="61"/>
      <c r="C20" s="65"/>
      <c r="D20" s="61"/>
      <c r="E20" s="61"/>
      <c r="F20" s="61"/>
      <c r="G20" s="61"/>
      <c r="H20" s="57"/>
      <c r="I20" s="57"/>
      <c r="J20" s="57"/>
    </row>
    <row r="21" spans="1:10" ht="12.75">
      <c r="A21" s="599" t="s">
        <v>1133</v>
      </c>
      <c r="B21" s="55"/>
      <c r="C21" s="56"/>
      <c r="D21" s="61"/>
      <c r="E21" s="61"/>
      <c r="F21" s="61"/>
      <c r="G21" s="61"/>
      <c r="H21" s="57"/>
      <c r="I21" s="57"/>
      <c r="J21" s="57"/>
    </row>
    <row r="22" spans="1:10" ht="12.75">
      <c r="A22" s="55"/>
      <c r="B22" s="55"/>
      <c r="C22" s="56"/>
      <c r="D22" s="61"/>
      <c r="E22" s="61"/>
      <c r="F22" s="61"/>
      <c r="G22" s="61"/>
      <c r="H22" s="57"/>
      <c r="I22" s="57"/>
      <c r="J22" s="57"/>
    </row>
    <row r="23" spans="1:10" ht="12.75">
      <c r="A23" s="61"/>
      <c r="B23" s="61"/>
      <c r="C23" s="65"/>
      <c r="D23" s="61"/>
      <c r="E23" s="61"/>
      <c r="F23" s="61"/>
      <c r="G23" s="61"/>
      <c r="H23" s="57"/>
      <c r="I23" s="57"/>
      <c r="J23" s="57"/>
    </row>
    <row r="24" spans="1:10" ht="12.75">
      <c r="A24" s="61"/>
      <c r="B24" s="61"/>
      <c r="C24" s="65"/>
      <c r="D24" s="61"/>
      <c r="E24" s="61"/>
      <c r="F24" s="61"/>
      <c r="G24" s="61"/>
      <c r="H24" s="57"/>
      <c r="I24" s="57"/>
      <c r="J24" s="57"/>
    </row>
    <row r="25" spans="1:10" ht="12.75">
      <c r="A25" s="61"/>
      <c r="B25" s="61"/>
      <c r="C25" s="65"/>
      <c r="D25" s="61"/>
      <c r="E25" s="61"/>
      <c r="F25" s="61"/>
      <c r="G25" s="61"/>
      <c r="H25" s="57"/>
      <c r="I25" s="57"/>
      <c r="J25" s="57"/>
    </row>
    <row r="26" spans="1:10" ht="12.75">
      <c r="A26" s="61"/>
      <c r="B26" s="61"/>
      <c r="C26" s="65"/>
      <c r="D26" s="61"/>
      <c r="E26" s="61"/>
      <c r="F26" s="61"/>
      <c r="G26" s="61"/>
      <c r="H26" s="57"/>
      <c r="I26" s="57"/>
      <c r="J26" s="57"/>
    </row>
    <row r="27" spans="1:10" ht="12.75">
      <c r="A27" s="61"/>
      <c r="B27" s="61"/>
      <c r="C27" s="65"/>
      <c r="D27" s="61"/>
      <c r="E27" s="61"/>
      <c r="F27" s="61"/>
      <c r="G27" s="61"/>
      <c r="H27" s="57"/>
      <c r="I27" s="57"/>
      <c r="J27" s="57"/>
    </row>
    <row r="28" spans="1:10" ht="12.75">
      <c r="A28" s="61"/>
      <c r="B28" s="61"/>
      <c r="C28" s="65"/>
      <c r="D28" s="61"/>
      <c r="E28" s="61"/>
      <c r="F28" s="61"/>
      <c r="G28" s="61"/>
      <c r="H28" s="57"/>
      <c r="I28" s="57"/>
      <c r="J28" s="57"/>
    </row>
    <row r="29" spans="1:10" ht="12.75">
      <c r="A29" s="61"/>
      <c r="B29" s="61"/>
      <c r="C29" s="65"/>
      <c r="D29" s="61"/>
      <c r="E29" s="61"/>
      <c r="F29" s="61"/>
      <c r="G29" s="61"/>
      <c r="H29" s="57"/>
      <c r="I29" s="57"/>
      <c r="J29" s="57"/>
    </row>
    <row r="30" spans="1:10" ht="12.75">
      <c r="A30" s="57"/>
      <c r="B30" s="57"/>
      <c r="C30" s="58"/>
      <c r="D30" s="57"/>
      <c r="E30" s="57"/>
      <c r="F30" s="57"/>
      <c r="G30" s="57"/>
      <c r="H30" s="57"/>
      <c r="I30" s="57"/>
      <c r="J30" s="57"/>
    </row>
    <row r="31" spans="1:10" ht="12.75">
      <c r="A31" s="57"/>
      <c r="B31" s="57"/>
      <c r="C31" s="58"/>
      <c r="D31" s="57"/>
      <c r="E31" s="57"/>
      <c r="F31" s="57"/>
      <c r="G31" s="57"/>
      <c r="H31" s="57"/>
      <c r="I31" s="57"/>
      <c r="J31" s="57"/>
    </row>
    <row r="32" spans="1:10" ht="12.75">
      <c r="A32" s="57"/>
      <c r="B32" s="57"/>
      <c r="C32" s="58"/>
      <c r="D32" s="57"/>
      <c r="E32" s="57"/>
      <c r="F32" s="57"/>
      <c r="G32" s="57"/>
      <c r="H32" s="57"/>
      <c r="I32" s="57"/>
      <c r="J32" s="57"/>
    </row>
    <row r="33" spans="1:10" ht="12.75">
      <c r="A33" s="57"/>
      <c r="B33" s="57"/>
      <c r="C33" s="58"/>
      <c r="D33" s="57"/>
      <c r="E33" s="57"/>
      <c r="F33" s="57"/>
      <c r="G33" s="57"/>
      <c r="H33" s="57"/>
      <c r="I33" s="57"/>
      <c r="J33" s="57"/>
    </row>
    <row r="34" spans="1:10" ht="12.75">
      <c r="A34" s="57"/>
      <c r="B34" s="57"/>
      <c r="C34" s="58"/>
      <c r="D34" s="57"/>
      <c r="E34" s="57"/>
      <c r="F34" s="57"/>
      <c r="G34" s="57"/>
      <c r="H34" s="57"/>
      <c r="I34" s="57"/>
      <c r="J34" s="57"/>
    </row>
    <row r="35" spans="1:10" ht="12.75">
      <c r="A35" s="57"/>
      <c r="B35" s="57"/>
      <c r="D35" s="57"/>
      <c r="E35" s="57"/>
      <c r="F35" s="57"/>
      <c r="G35" s="57"/>
      <c r="H35" s="57"/>
      <c r="I35" s="57"/>
      <c r="J35" s="57"/>
    </row>
    <row r="36" spans="4:10" ht="12.75">
      <c r="D36" s="57"/>
      <c r="E36" s="57"/>
      <c r="F36" s="57"/>
      <c r="G36" s="57"/>
      <c r="H36" s="57"/>
      <c r="I36" s="57"/>
      <c r="J36" s="57"/>
    </row>
    <row r="37" spans="4:10" ht="12.75">
      <c r="D37" s="57"/>
      <c r="E37" s="57"/>
      <c r="F37" s="57"/>
      <c r="G37" s="57"/>
      <c r="H37" s="57"/>
      <c r="I37" s="57"/>
      <c r="J37" s="57"/>
    </row>
  </sheetData>
  <sheetProtection sheet="1"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105"/>
  <sheetViews>
    <sheetView zoomScalePageLayoutView="0" workbookViewId="0" topLeftCell="A1">
      <pane ySplit="5" topLeftCell="A66" activePane="bottomLeft" state="frozen"/>
      <selection pane="topLeft" activeCell="F131" sqref="F131"/>
      <selection pane="bottomLeft" activeCell="J87" sqref="J87"/>
    </sheetView>
  </sheetViews>
  <sheetFormatPr defaultColWidth="11.421875" defaultRowHeight="15"/>
  <cols>
    <col min="1" max="1" width="60.421875" style="292" customWidth="1"/>
    <col min="2" max="2" width="13.8515625" style="293" customWidth="1"/>
    <col min="3" max="3" width="11.421875" style="293" customWidth="1"/>
    <col min="4" max="4" width="12.421875" style="291" customWidth="1"/>
    <col min="5" max="5" width="15.140625" style="291" customWidth="1"/>
    <col min="6" max="16384" width="11.421875" style="91" customWidth="1"/>
  </cols>
  <sheetData>
    <row r="1" spans="1:6" ht="15.75">
      <c r="A1" s="1135" t="s">
        <v>467</v>
      </c>
      <c r="B1" s="1135"/>
      <c r="C1" s="1135"/>
      <c r="D1" s="1135"/>
      <c r="E1" s="1135"/>
      <c r="F1" s="24"/>
    </row>
    <row r="2" spans="1:6" ht="12.75" customHeight="1" thickBot="1">
      <c r="A2" s="1136"/>
      <c r="B2" s="1136"/>
      <c r="C2" s="1136"/>
      <c r="D2" s="1136"/>
      <c r="E2" s="1136"/>
      <c r="F2" s="24"/>
    </row>
    <row r="3" spans="1:6" ht="27.75" customHeight="1" thickBot="1">
      <c r="A3" s="1144" t="s">
        <v>716</v>
      </c>
      <c r="B3" s="1145"/>
      <c r="C3" s="1145"/>
      <c r="D3" s="1145"/>
      <c r="E3" s="1146"/>
      <c r="F3" s="67"/>
    </row>
    <row r="4" spans="1:6" ht="15" customHeight="1" thickBot="1">
      <c r="A4" s="1139" t="s">
        <v>660</v>
      </c>
      <c r="B4" s="1140"/>
      <c r="C4" s="1140"/>
      <c r="D4" s="1140"/>
      <c r="E4" s="1141"/>
      <c r="F4" s="24"/>
    </row>
    <row r="5" spans="1:6" s="286" customFormat="1" ht="40.5" customHeight="1" thickBot="1">
      <c r="A5" s="34" t="s">
        <v>661</v>
      </c>
      <c r="B5" s="35" t="s">
        <v>709</v>
      </c>
      <c r="C5" s="36" t="s">
        <v>717</v>
      </c>
      <c r="D5" s="100" t="s">
        <v>1043</v>
      </c>
      <c r="E5" s="101" t="s">
        <v>1044</v>
      </c>
      <c r="F5" s="72"/>
    </row>
    <row r="6" spans="1:6" s="286" customFormat="1" ht="12.75" customHeight="1">
      <c r="A6" s="90" t="s">
        <v>424</v>
      </c>
      <c r="B6" s="1137"/>
      <c r="C6" s="1138"/>
      <c r="D6" s="102" t="s">
        <v>639</v>
      </c>
      <c r="E6" s="103" t="s">
        <v>558</v>
      </c>
      <c r="F6" s="69"/>
    </row>
    <row r="7" spans="1:6" ht="12.75">
      <c r="A7" s="30" t="s">
        <v>425</v>
      </c>
      <c r="B7" s="76" t="s">
        <v>426</v>
      </c>
      <c r="C7" s="73" t="s">
        <v>35</v>
      </c>
      <c r="D7" s="447">
        <f>SUM(D8:D11)</f>
        <v>10050.176879999999</v>
      </c>
      <c r="E7" s="448">
        <f>SUM(E8:E11)</f>
        <v>293.33495</v>
      </c>
      <c r="F7" s="74"/>
    </row>
    <row r="8" spans="1:6" ht="12.75">
      <c r="A8" s="26" t="s">
        <v>427</v>
      </c>
      <c r="B8" s="77">
        <v>501</v>
      </c>
      <c r="C8" s="75" t="s">
        <v>38</v>
      </c>
      <c r="D8" s="468">
        <v>7688.38624</v>
      </c>
      <c r="E8" s="469">
        <v>260.67616</v>
      </c>
      <c r="F8" s="74"/>
    </row>
    <row r="9" spans="1:6" ht="12.75">
      <c r="A9" s="26" t="s">
        <v>428</v>
      </c>
      <c r="B9" s="77">
        <v>502</v>
      </c>
      <c r="C9" s="75" t="s">
        <v>41</v>
      </c>
      <c r="D9" s="468">
        <v>2361.79064</v>
      </c>
      <c r="E9" s="469"/>
      <c r="F9" s="74"/>
    </row>
    <row r="10" spans="1:6" ht="12.75">
      <c r="A10" s="26" t="s">
        <v>429</v>
      </c>
      <c r="B10" s="77">
        <v>503</v>
      </c>
      <c r="C10" s="75" t="s">
        <v>44</v>
      </c>
      <c r="D10" s="468"/>
      <c r="E10" s="469"/>
      <c r="F10" s="74"/>
    </row>
    <row r="11" spans="1:6" ht="12.75">
      <c r="A11" s="26" t="s">
        <v>430</v>
      </c>
      <c r="B11" s="77">
        <v>504</v>
      </c>
      <c r="C11" s="75" t="s">
        <v>47</v>
      </c>
      <c r="D11" s="468"/>
      <c r="E11" s="469">
        <v>32.65879</v>
      </c>
      <c r="F11" s="74"/>
    </row>
    <row r="12" spans="1:6" ht="12.75">
      <c r="A12" s="26" t="s">
        <v>431</v>
      </c>
      <c r="B12" s="77" t="s">
        <v>432</v>
      </c>
      <c r="C12" s="75" t="s">
        <v>50</v>
      </c>
      <c r="D12" s="451">
        <f>SUM(D13:D16)</f>
        <v>34299.3866</v>
      </c>
      <c r="E12" s="452">
        <f>SUM(E13:E16)</f>
        <v>567.73173</v>
      </c>
      <c r="F12" s="74"/>
    </row>
    <row r="13" spans="1:6" ht="12.75">
      <c r="A13" s="26" t="s">
        <v>433</v>
      </c>
      <c r="B13" s="77">
        <v>511</v>
      </c>
      <c r="C13" s="75" t="s">
        <v>53</v>
      </c>
      <c r="D13" s="468">
        <v>1998.23702</v>
      </c>
      <c r="E13" s="469">
        <v>25.81492</v>
      </c>
      <c r="F13" s="74"/>
    </row>
    <row r="14" spans="1:6" ht="12.75">
      <c r="A14" s="26" t="s">
        <v>434</v>
      </c>
      <c r="B14" s="77">
        <v>512</v>
      </c>
      <c r="C14" s="75" t="s">
        <v>56</v>
      </c>
      <c r="D14" s="468">
        <v>7071.97877</v>
      </c>
      <c r="E14" s="469">
        <v>37.64424</v>
      </c>
      <c r="F14" s="74"/>
    </row>
    <row r="15" spans="1:6" ht="12.75">
      <c r="A15" s="26" t="s">
        <v>435</v>
      </c>
      <c r="B15" s="77">
        <v>513</v>
      </c>
      <c r="C15" s="75" t="s">
        <v>59</v>
      </c>
      <c r="D15" s="468">
        <v>1008.76132</v>
      </c>
      <c r="E15" s="469">
        <v>51.45234</v>
      </c>
      <c r="F15" s="74"/>
    </row>
    <row r="16" spans="1:6" ht="12.75">
      <c r="A16" s="26" t="s">
        <v>436</v>
      </c>
      <c r="B16" s="77">
        <v>518</v>
      </c>
      <c r="C16" s="75" t="s">
        <v>62</v>
      </c>
      <c r="D16" s="468">
        <v>24220.40949</v>
      </c>
      <c r="E16" s="469">
        <v>452.82023</v>
      </c>
      <c r="F16" s="74"/>
    </row>
    <row r="17" spans="1:6" ht="12.75">
      <c r="A17" s="26" t="s">
        <v>437</v>
      </c>
      <c r="B17" s="77" t="s">
        <v>438</v>
      </c>
      <c r="C17" s="75" t="s">
        <v>65</v>
      </c>
      <c r="D17" s="451">
        <f>SUM(D18:D22)</f>
        <v>213899.13347</v>
      </c>
      <c r="E17" s="452">
        <f>SUM(E18:E22)</f>
        <v>2481.532</v>
      </c>
      <c r="F17" s="74"/>
    </row>
    <row r="18" spans="1:6" ht="12.75">
      <c r="A18" s="26" t="s">
        <v>439</v>
      </c>
      <c r="B18" s="77">
        <v>521</v>
      </c>
      <c r="C18" s="75" t="s">
        <v>68</v>
      </c>
      <c r="D18" s="468">
        <v>157918.753</v>
      </c>
      <c r="E18" s="469">
        <v>1916.987</v>
      </c>
      <c r="F18" s="74"/>
    </row>
    <row r="19" spans="1:6" ht="12.75">
      <c r="A19" s="26" t="s">
        <v>440</v>
      </c>
      <c r="B19" s="77">
        <v>524</v>
      </c>
      <c r="C19" s="75" t="s">
        <v>71</v>
      </c>
      <c r="D19" s="468">
        <v>49789.978</v>
      </c>
      <c r="E19" s="469">
        <v>564.545</v>
      </c>
      <c r="F19" s="74"/>
    </row>
    <row r="20" spans="1:6" ht="12.75">
      <c r="A20" s="26" t="s">
        <v>441</v>
      </c>
      <c r="B20" s="77">
        <v>525</v>
      </c>
      <c r="C20" s="75" t="s">
        <v>74</v>
      </c>
      <c r="D20" s="468"/>
      <c r="E20" s="469"/>
      <c r="F20" s="74"/>
    </row>
    <row r="21" spans="1:6" ht="12.75">
      <c r="A21" s="26" t="s">
        <v>442</v>
      </c>
      <c r="B21" s="77">
        <v>527</v>
      </c>
      <c r="C21" s="75" t="s">
        <v>77</v>
      </c>
      <c r="D21" s="468">
        <v>1109.42097</v>
      </c>
      <c r="E21" s="469"/>
      <c r="F21" s="74"/>
    </row>
    <row r="22" spans="1:6" ht="12.75">
      <c r="A22" s="26" t="s">
        <v>443</v>
      </c>
      <c r="B22" s="77">
        <v>528</v>
      </c>
      <c r="C22" s="75" t="s">
        <v>80</v>
      </c>
      <c r="D22" s="468">
        <v>5080.9815</v>
      </c>
      <c r="E22" s="469"/>
      <c r="F22" s="74"/>
    </row>
    <row r="23" spans="1:6" ht="12.75">
      <c r="A23" s="26" t="s">
        <v>444</v>
      </c>
      <c r="B23" s="77" t="s">
        <v>445</v>
      </c>
      <c r="C23" s="75" t="s">
        <v>83</v>
      </c>
      <c r="D23" s="451">
        <f>SUM(D24:D26)</f>
        <v>2.6</v>
      </c>
      <c r="E23" s="452">
        <f>SUM(E24:E26)</f>
        <v>0</v>
      </c>
      <c r="F23" s="74"/>
    </row>
    <row r="24" spans="1:6" ht="12.75">
      <c r="A24" s="26" t="s">
        <v>446</v>
      </c>
      <c r="B24" s="77">
        <v>531</v>
      </c>
      <c r="C24" s="75" t="s">
        <v>95</v>
      </c>
      <c r="D24" s="468">
        <v>2.6</v>
      </c>
      <c r="E24" s="469"/>
      <c r="F24" s="74"/>
    </row>
    <row r="25" spans="1:6" ht="12.75">
      <c r="A25" s="26" t="s">
        <v>447</v>
      </c>
      <c r="B25" s="77">
        <v>532</v>
      </c>
      <c r="C25" s="75" t="s">
        <v>98</v>
      </c>
      <c r="D25" s="468"/>
      <c r="E25" s="469"/>
      <c r="F25" s="74"/>
    </row>
    <row r="26" spans="1:6" ht="12.75">
      <c r="A26" s="26" t="s">
        <v>448</v>
      </c>
      <c r="B26" s="77">
        <v>538</v>
      </c>
      <c r="C26" s="75" t="s">
        <v>101</v>
      </c>
      <c r="D26" s="468"/>
      <c r="E26" s="469"/>
      <c r="F26" s="74"/>
    </row>
    <row r="27" spans="1:6" ht="12.75">
      <c r="A27" s="26" t="s">
        <v>449</v>
      </c>
      <c r="B27" s="77" t="s">
        <v>450</v>
      </c>
      <c r="C27" s="75" t="s">
        <v>104</v>
      </c>
      <c r="D27" s="451">
        <f>SUM(D28:D35)</f>
        <v>65798.05429</v>
      </c>
      <c r="E27" s="452">
        <f>SUM(E28:E35)</f>
        <v>715.07785</v>
      </c>
      <c r="F27" s="74"/>
    </row>
    <row r="28" spans="1:6" ht="12.75">
      <c r="A28" s="26" t="s">
        <v>451</v>
      </c>
      <c r="B28" s="77">
        <v>541</v>
      </c>
      <c r="C28" s="75" t="s">
        <v>107</v>
      </c>
      <c r="D28" s="468">
        <v>1.15</v>
      </c>
      <c r="E28" s="469"/>
      <c r="F28" s="74"/>
    </row>
    <row r="29" spans="1:6" ht="12.75">
      <c r="A29" s="26" t="s">
        <v>452</v>
      </c>
      <c r="B29" s="77">
        <v>542</v>
      </c>
      <c r="C29" s="75" t="s">
        <v>110</v>
      </c>
      <c r="D29" s="468">
        <v>76.986</v>
      </c>
      <c r="E29" s="469"/>
      <c r="F29" s="74"/>
    </row>
    <row r="30" spans="1:6" ht="12.75">
      <c r="A30" s="26" t="s">
        <v>453</v>
      </c>
      <c r="B30" s="77">
        <v>543</v>
      </c>
      <c r="C30" s="75" t="s">
        <v>113</v>
      </c>
      <c r="D30" s="468"/>
      <c r="E30" s="469"/>
      <c r="F30" s="74"/>
    </row>
    <row r="31" spans="1:6" ht="12.75">
      <c r="A31" s="26" t="s">
        <v>454</v>
      </c>
      <c r="B31" s="77">
        <v>544</v>
      </c>
      <c r="C31" s="75" t="s">
        <v>116</v>
      </c>
      <c r="D31" s="468"/>
      <c r="E31" s="469"/>
      <c r="F31" s="74"/>
    </row>
    <row r="32" spans="1:6" ht="12.75">
      <c r="A32" s="26" t="s">
        <v>455</v>
      </c>
      <c r="B32" s="77">
        <v>545</v>
      </c>
      <c r="C32" s="75" t="s">
        <v>119</v>
      </c>
      <c r="D32" s="468">
        <v>266.2643</v>
      </c>
      <c r="E32" s="469"/>
      <c r="F32" s="74"/>
    </row>
    <row r="33" spans="1:6" ht="12.75">
      <c r="A33" s="26" t="s">
        <v>456</v>
      </c>
      <c r="B33" s="77">
        <v>546</v>
      </c>
      <c r="C33" s="75" t="s">
        <v>122</v>
      </c>
      <c r="D33" s="468">
        <v>16</v>
      </c>
      <c r="E33" s="469"/>
      <c r="F33" s="74"/>
    </row>
    <row r="34" spans="1:6" ht="12.75">
      <c r="A34" s="26" t="s">
        <v>457</v>
      </c>
      <c r="B34" s="77">
        <v>548</v>
      </c>
      <c r="C34" s="75" t="s">
        <v>124</v>
      </c>
      <c r="D34" s="468"/>
      <c r="E34" s="469"/>
      <c r="F34" s="74"/>
    </row>
    <row r="35" spans="1:6" ht="12.75">
      <c r="A35" s="26" t="s">
        <v>458</v>
      </c>
      <c r="B35" s="77">
        <v>549</v>
      </c>
      <c r="C35" s="75" t="s">
        <v>127</v>
      </c>
      <c r="D35" s="468">
        <v>65437.65399</v>
      </c>
      <c r="E35" s="469">
        <v>715.07785</v>
      </c>
      <c r="F35" s="74"/>
    </row>
    <row r="36" spans="1:6" ht="12.75" customHeight="1">
      <c r="A36" s="26" t="s">
        <v>752</v>
      </c>
      <c r="B36" s="77" t="s">
        <v>459</v>
      </c>
      <c r="C36" s="75" t="s">
        <v>130</v>
      </c>
      <c r="D36" s="451">
        <f>SUM(D37:D42)</f>
        <v>5016.2038</v>
      </c>
      <c r="E36" s="452">
        <f>SUM(E37:E42)</f>
        <v>0</v>
      </c>
      <c r="F36" s="74"/>
    </row>
    <row r="37" spans="1:6" ht="12.75">
      <c r="A37" s="26" t="s">
        <v>753</v>
      </c>
      <c r="B37" s="77">
        <v>551</v>
      </c>
      <c r="C37" s="75" t="s">
        <v>133</v>
      </c>
      <c r="D37" s="468">
        <v>5016.2038</v>
      </c>
      <c r="E37" s="469"/>
      <c r="F37" s="74"/>
    </row>
    <row r="38" spans="1:6" ht="12.75" customHeight="1">
      <c r="A38" s="26" t="s">
        <v>754</v>
      </c>
      <c r="B38" s="77">
        <v>552</v>
      </c>
      <c r="C38" s="75" t="s">
        <v>136</v>
      </c>
      <c r="D38" s="468"/>
      <c r="E38" s="469"/>
      <c r="F38" s="74"/>
    </row>
    <row r="39" spans="1:6" ht="12.75">
      <c r="A39" s="26" t="s">
        <v>460</v>
      </c>
      <c r="B39" s="77">
        <v>553</v>
      </c>
      <c r="C39" s="75" t="s">
        <v>139</v>
      </c>
      <c r="D39" s="468"/>
      <c r="E39" s="469"/>
      <c r="F39" s="74"/>
    </row>
    <row r="40" spans="1:6" ht="12.75">
      <c r="A40" s="26" t="s">
        <v>461</v>
      </c>
      <c r="B40" s="77">
        <v>554</v>
      </c>
      <c r="C40" s="75" t="s">
        <v>142</v>
      </c>
      <c r="D40" s="468"/>
      <c r="E40" s="469"/>
      <c r="F40" s="74"/>
    </row>
    <row r="41" spans="1:6" ht="12.75">
      <c r="A41" s="26" t="s">
        <v>462</v>
      </c>
      <c r="B41" s="77">
        <v>556</v>
      </c>
      <c r="C41" s="75" t="s">
        <v>145</v>
      </c>
      <c r="D41" s="468"/>
      <c r="E41" s="469"/>
      <c r="F41" s="74"/>
    </row>
    <row r="42" spans="1:6" ht="12.75">
      <c r="A42" s="26" t="s">
        <v>463</v>
      </c>
      <c r="B42" s="77">
        <v>559</v>
      </c>
      <c r="C42" s="75" t="s">
        <v>148</v>
      </c>
      <c r="D42" s="468"/>
      <c r="E42" s="469"/>
      <c r="F42" s="74"/>
    </row>
    <row r="43" spans="1:6" ht="12.75">
      <c r="A43" s="26" t="s">
        <v>464</v>
      </c>
      <c r="B43" s="77" t="s">
        <v>465</v>
      </c>
      <c r="C43" s="75" t="s">
        <v>151</v>
      </c>
      <c r="D43" s="451">
        <f>SUM(D44:D45)</f>
        <v>0</v>
      </c>
      <c r="E43" s="452">
        <f>SUM(E44:E45)</f>
        <v>0</v>
      </c>
      <c r="F43" s="74"/>
    </row>
    <row r="44" spans="1:6" ht="12.75">
      <c r="A44" s="26" t="s">
        <v>755</v>
      </c>
      <c r="B44" s="77">
        <v>581</v>
      </c>
      <c r="C44" s="75" t="s">
        <v>154</v>
      </c>
      <c r="D44" s="468"/>
      <c r="E44" s="469"/>
      <c r="F44" s="74"/>
    </row>
    <row r="45" spans="1:6" ht="12.75">
      <c r="A45" s="26" t="s">
        <v>466</v>
      </c>
      <c r="B45" s="77">
        <v>582</v>
      </c>
      <c r="C45" s="75" t="s">
        <v>156</v>
      </c>
      <c r="D45" s="468"/>
      <c r="E45" s="469"/>
      <c r="F45" s="74"/>
    </row>
    <row r="46" spans="1:6" ht="12.75">
      <c r="A46" s="26" t="s">
        <v>477</v>
      </c>
      <c r="B46" s="77" t="s">
        <v>478</v>
      </c>
      <c r="C46" s="75" t="s">
        <v>158</v>
      </c>
      <c r="D46" s="451">
        <f>D47</f>
        <v>0</v>
      </c>
      <c r="E46" s="452">
        <f>E47</f>
        <v>0</v>
      </c>
      <c r="F46" s="74"/>
    </row>
    <row r="47" spans="1:6" ht="12.75">
      <c r="A47" s="26" t="s">
        <v>479</v>
      </c>
      <c r="B47" s="77">
        <v>595</v>
      </c>
      <c r="C47" s="75" t="s">
        <v>161</v>
      </c>
      <c r="D47" s="468"/>
      <c r="E47" s="469"/>
      <c r="F47" s="74"/>
    </row>
    <row r="48" spans="1:6" ht="23.25" customHeight="1">
      <c r="A48" s="287" t="s">
        <v>480</v>
      </c>
      <c r="B48" s="289" t="s">
        <v>481</v>
      </c>
      <c r="C48" s="288" t="s">
        <v>164</v>
      </c>
      <c r="D48" s="451">
        <f>D7+D12+D17+D23+D27+D36+D43+D46</f>
        <v>329065.55504</v>
      </c>
      <c r="E48" s="452">
        <f>E7+E12+E17+E23+E27+E36+E43+E46</f>
        <v>4057.67653</v>
      </c>
      <c r="F48" s="74"/>
    </row>
    <row r="49" spans="1:6" ht="12.75" customHeight="1">
      <c r="A49" s="287" t="s">
        <v>1045</v>
      </c>
      <c r="B49" s="461">
        <v>799</v>
      </c>
      <c r="C49" s="462" t="s">
        <v>1046</v>
      </c>
      <c r="D49" s="470">
        <v>8936.7427</v>
      </c>
      <c r="E49" s="471">
        <v>54.2934</v>
      </c>
      <c r="F49" s="74"/>
    </row>
    <row r="50" spans="1:6" ht="13.5" thickBot="1">
      <c r="A50" s="463" t="s">
        <v>1047</v>
      </c>
      <c r="B50" s="464" t="s">
        <v>1048</v>
      </c>
      <c r="C50" s="465" t="s">
        <v>1049</v>
      </c>
      <c r="D50" s="453">
        <f>D48+D49</f>
        <v>338002.29774</v>
      </c>
      <c r="E50" s="454">
        <f>E48+E49</f>
        <v>4111.96993</v>
      </c>
      <c r="F50" s="74"/>
    </row>
    <row r="51" spans="1:6" ht="13.5" thickBot="1">
      <c r="A51" s="1147" t="s">
        <v>482</v>
      </c>
      <c r="B51" s="1148"/>
      <c r="C51" s="1148"/>
      <c r="D51" s="1148"/>
      <c r="E51" s="1149"/>
      <c r="F51" s="72"/>
    </row>
    <row r="52" spans="1:6" ht="12.75">
      <c r="A52" s="30" t="s">
        <v>483</v>
      </c>
      <c r="B52" s="294" t="s">
        <v>484</v>
      </c>
      <c r="C52" s="295" t="s">
        <v>167</v>
      </c>
      <c r="D52" s="455">
        <f>SUM(D53:D55)</f>
        <v>43980.04302</v>
      </c>
      <c r="E52" s="456">
        <f>SUM(E53:E55)</f>
        <v>3750.02945</v>
      </c>
      <c r="F52" s="74"/>
    </row>
    <row r="53" spans="1:6" ht="12.75">
      <c r="A53" s="26" t="s">
        <v>485</v>
      </c>
      <c r="B53" s="77">
        <v>601</v>
      </c>
      <c r="C53" s="75" t="s">
        <v>170</v>
      </c>
      <c r="D53" s="468"/>
      <c r="E53" s="469"/>
      <c r="F53" s="74"/>
    </row>
    <row r="54" spans="1:6" ht="12.75">
      <c r="A54" s="26" t="s">
        <v>486</v>
      </c>
      <c r="B54" s="77">
        <v>602</v>
      </c>
      <c r="C54" s="75" t="s">
        <v>173</v>
      </c>
      <c r="D54" s="468">
        <v>43980.04302</v>
      </c>
      <c r="E54" s="469">
        <v>3708.04204</v>
      </c>
      <c r="F54" s="74"/>
    </row>
    <row r="55" spans="1:6" ht="12.75">
      <c r="A55" s="26" t="s">
        <v>487</v>
      </c>
      <c r="B55" s="77">
        <v>604</v>
      </c>
      <c r="C55" s="75" t="s">
        <v>176</v>
      </c>
      <c r="D55" s="468"/>
      <c r="E55" s="469">
        <v>41.98741</v>
      </c>
      <c r="F55" s="74"/>
    </row>
    <row r="56" spans="1:6" ht="12.75">
      <c r="A56" s="26" t="s">
        <v>488</v>
      </c>
      <c r="B56" s="77" t="s">
        <v>489</v>
      </c>
      <c r="C56" s="75" t="s">
        <v>179</v>
      </c>
      <c r="D56" s="451">
        <f>SUM(D57:D60)</f>
        <v>0</v>
      </c>
      <c r="E56" s="452">
        <f>SUM(E57:E60)</f>
        <v>0</v>
      </c>
      <c r="F56" s="74"/>
    </row>
    <row r="57" spans="1:6" ht="12.75">
      <c r="A57" s="26" t="s">
        <v>490</v>
      </c>
      <c r="B57" s="77">
        <v>611</v>
      </c>
      <c r="C57" s="75" t="s">
        <v>182</v>
      </c>
      <c r="D57" s="468"/>
      <c r="E57" s="469"/>
      <c r="F57" s="74"/>
    </row>
    <row r="58" spans="1:6" ht="12.75">
      <c r="A58" s="26" t="s">
        <v>491</v>
      </c>
      <c r="B58" s="77">
        <v>612</v>
      </c>
      <c r="C58" s="75" t="s">
        <v>185</v>
      </c>
      <c r="D58" s="468"/>
      <c r="E58" s="469"/>
      <c r="F58" s="74"/>
    </row>
    <row r="59" spans="1:6" ht="12.75">
      <c r="A59" s="26" t="s">
        <v>492</v>
      </c>
      <c r="B59" s="77">
        <v>613</v>
      </c>
      <c r="C59" s="75" t="s">
        <v>188</v>
      </c>
      <c r="D59" s="468"/>
      <c r="E59" s="469"/>
      <c r="F59" s="74"/>
    </row>
    <row r="60" spans="1:6" ht="12.75">
      <c r="A60" s="26" t="s">
        <v>493</v>
      </c>
      <c r="B60" s="77">
        <v>614</v>
      </c>
      <c r="C60" s="75" t="s">
        <v>191</v>
      </c>
      <c r="D60" s="468"/>
      <c r="E60" s="469"/>
      <c r="F60" s="74"/>
    </row>
    <row r="61" spans="1:6" ht="12.75">
      <c r="A61" s="26" t="s">
        <v>494</v>
      </c>
      <c r="B61" s="77" t="s">
        <v>495</v>
      </c>
      <c r="C61" s="75" t="s">
        <v>194</v>
      </c>
      <c r="D61" s="451">
        <f>SUM(D62:D65)</f>
        <v>0</v>
      </c>
      <c r="E61" s="452">
        <f>SUM(E62:E65)</f>
        <v>0</v>
      </c>
      <c r="F61" s="74"/>
    </row>
    <row r="62" spans="1:6" ht="12.75">
      <c r="A62" s="26" t="s">
        <v>496</v>
      </c>
      <c r="B62" s="77">
        <v>621</v>
      </c>
      <c r="C62" s="75" t="s">
        <v>197</v>
      </c>
      <c r="D62" s="468"/>
      <c r="E62" s="469"/>
      <c r="F62" s="74"/>
    </row>
    <row r="63" spans="1:6" ht="12.75">
      <c r="A63" s="26" t="s">
        <v>497</v>
      </c>
      <c r="B63" s="77">
        <v>622</v>
      </c>
      <c r="C63" s="75" t="s">
        <v>200</v>
      </c>
      <c r="D63" s="468"/>
      <c r="E63" s="469"/>
      <c r="F63" s="74"/>
    </row>
    <row r="64" spans="1:6" ht="12.75">
      <c r="A64" s="26" t="s">
        <v>498</v>
      </c>
      <c r="B64" s="77">
        <v>623</v>
      </c>
      <c r="C64" s="75" t="s">
        <v>203</v>
      </c>
      <c r="D64" s="468"/>
      <c r="E64" s="469"/>
      <c r="F64" s="74"/>
    </row>
    <row r="65" spans="1:6" ht="12.75">
      <c r="A65" s="26" t="s">
        <v>499</v>
      </c>
      <c r="B65" s="77">
        <v>624</v>
      </c>
      <c r="C65" s="75" t="s">
        <v>205</v>
      </c>
      <c r="D65" s="468"/>
      <c r="E65" s="469"/>
      <c r="F65" s="74"/>
    </row>
    <row r="66" spans="1:6" ht="12.75">
      <c r="A66" s="26" t="s">
        <v>500</v>
      </c>
      <c r="B66" s="77" t="s">
        <v>501</v>
      </c>
      <c r="C66" s="75" t="s">
        <v>208</v>
      </c>
      <c r="D66" s="451">
        <f>SUM(D67:D73)</f>
        <v>36915.45761</v>
      </c>
      <c r="E66" s="452">
        <f>SUM(E67:E73)</f>
        <v>2.35</v>
      </c>
      <c r="F66" s="74"/>
    </row>
    <row r="67" spans="1:6" ht="12.75">
      <c r="A67" s="26" t="s">
        <v>502</v>
      </c>
      <c r="B67" s="77">
        <v>641</v>
      </c>
      <c r="C67" s="75" t="s">
        <v>211</v>
      </c>
      <c r="D67" s="468"/>
      <c r="E67" s="469"/>
      <c r="F67" s="74"/>
    </row>
    <row r="68" spans="1:6" ht="12.75">
      <c r="A68" s="26" t="s">
        <v>503</v>
      </c>
      <c r="B68" s="77">
        <v>642</v>
      </c>
      <c r="C68" s="75" t="s">
        <v>213</v>
      </c>
      <c r="D68" s="468"/>
      <c r="E68" s="469"/>
      <c r="F68" s="74"/>
    </row>
    <row r="69" spans="1:6" ht="12.75">
      <c r="A69" s="26" t="s">
        <v>504</v>
      </c>
      <c r="B69" s="77">
        <v>643</v>
      </c>
      <c r="C69" s="75" t="s">
        <v>216</v>
      </c>
      <c r="D69" s="468"/>
      <c r="E69" s="469"/>
      <c r="F69" s="74"/>
    </row>
    <row r="70" spans="1:6" ht="12.75">
      <c r="A70" s="26" t="s">
        <v>505</v>
      </c>
      <c r="B70" s="77">
        <v>644</v>
      </c>
      <c r="C70" s="75" t="s">
        <v>219</v>
      </c>
      <c r="D70" s="468">
        <v>63.55465</v>
      </c>
      <c r="E70" s="469"/>
      <c r="F70" s="74"/>
    </row>
    <row r="71" spans="1:6" ht="12.75">
      <c r="A71" s="26" t="s">
        <v>506</v>
      </c>
      <c r="B71" s="77">
        <v>645</v>
      </c>
      <c r="C71" s="75" t="s">
        <v>222</v>
      </c>
      <c r="D71" s="468">
        <v>19.49317</v>
      </c>
      <c r="E71" s="469"/>
      <c r="F71" s="74"/>
    </row>
    <row r="72" spans="1:6" ht="12.75" customHeight="1">
      <c r="A72" s="26" t="s">
        <v>507</v>
      </c>
      <c r="B72" s="77">
        <v>648</v>
      </c>
      <c r="C72" s="75" t="s">
        <v>225</v>
      </c>
      <c r="D72" s="468">
        <v>23813.67471</v>
      </c>
      <c r="E72" s="469">
        <v>2.35</v>
      </c>
      <c r="F72" s="74"/>
    </row>
    <row r="73" spans="1:6" ht="12.75">
      <c r="A73" s="26" t="s">
        <v>508</v>
      </c>
      <c r="B73" s="77">
        <v>649</v>
      </c>
      <c r="C73" s="75" t="s">
        <v>228</v>
      </c>
      <c r="D73" s="468">
        <v>13018.73508</v>
      </c>
      <c r="E73" s="469"/>
      <c r="F73" s="74"/>
    </row>
    <row r="74" spans="1:6" ht="25.5">
      <c r="A74" s="26" t="s">
        <v>756</v>
      </c>
      <c r="B74" s="77" t="s">
        <v>509</v>
      </c>
      <c r="C74" s="75" t="s">
        <v>230</v>
      </c>
      <c r="D74" s="451">
        <f>SUM(D75:D81)</f>
        <v>23.13809</v>
      </c>
      <c r="E74" s="452">
        <f>SUM(E75:E81)</f>
        <v>0</v>
      </c>
      <c r="F74" s="74"/>
    </row>
    <row r="75" spans="1:6" ht="12.75">
      <c r="A75" s="26" t="s">
        <v>757</v>
      </c>
      <c r="B75" s="77">
        <v>652</v>
      </c>
      <c r="C75" s="75" t="s">
        <v>233</v>
      </c>
      <c r="D75" s="468">
        <v>23.13809</v>
      </c>
      <c r="E75" s="469"/>
      <c r="F75" s="74"/>
    </row>
    <row r="76" spans="1:6" ht="12.75">
      <c r="A76" s="26" t="s">
        <v>510</v>
      </c>
      <c r="B76" s="77">
        <v>653</v>
      </c>
      <c r="C76" s="75" t="s">
        <v>235</v>
      </c>
      <c r="D76" s="468"/>
      <c r="E76" s="469"/>
      <c r="F76" s="74"/>
    </row>
    <row r="77" spans="1:6" ht="12.75">
      <c r="A77" s="26" t="s">
        <v>511</v>
      </c>
      <c r="B77" s="77">
        <v>654</v>
      </c>
      <c r="C77" s="75" t="s">
        <v>237</v>
      </c>
      <c r="D77" s="468"/>
      <c r="E77" s="469"/>
      <c r="F77" s="74"/>
    </row>
    <row r="78" spans="1:6" ht="12.75">
      <c r="A78" s="26" t="s">
        <v>512</v>
      </c>
      <c r="B78" s="77">
        <v>655</v>
      </c>
      <c r="C78" s="75" t="s">
        <v>240</v>
      </c>
      <c r="D78" s="468"/>
      <c r="E78" s="469"/>
      <c r="F78" s="74"/>
    </row>
    <row r="79" spans="1:6" ht="12.75">
      <c r="A79" s="26" t="s">
        <v>513</v>
      </c>
      <c r="B79" s="77">
        <v>656</v>
      </c>
      <c r="C79" s="75" t="s">
        <v>243</v>
      </c>
      <c r="D79" s="468"/>
      <c r="E79" s="469"/>
      <c r="F79" s="74"/>
    </row>
    <row r="80" spans="1:6" ht="12.75">
      <c r="A80" s="26" t="s">
        <v>514</v>
      </c>
      <c r="B80" s="77">
        <v>657</v>
      </c>
      <c r="C80" s="75" t="s">
        <v>246</v>
      </c>
      <c r="D80" s="468"/>
      <c r="E80" s="469"/>
      <c r="F80" s="74"/>
    </row>
    <row r="81" spans="1:6" ht="12.75">
      <c r="A81" s="26" t="s">
        <v>515</v>
      </c>
      <c r="B81" s="77">
        <v>659</v>
      </c>
      <c r="C81" s="75" t="s">
        <v>249</v>
      </c>
      <c r="D81" s="468"/>
      <c r="E81" s="469"/>
      <c r="F81" s="74"/>
    </row>
    <row r="82" spans="1:6" ht="12.75">
      <c r="A82" s="26" t="s">
        <v>516</v>
      </c>
      <c r="B82" s="77" t="s">
        <v>517</v>
      </c>
      <c r="C82" s="75" t="s">
        <v>252</v>
      </c>
      <c r="D82" s="451">
        <f>SUM(D83:D85)</f>
        <v>0</v>
      </c>
      <c r="E82" s="452">
        <f>SUM(E83:E85)</f>
        <v>0</v>
      </c>
      <c r="F82" s="74"/>
    </row>
    <row r="83" spans="1:6" ht="12.75">
      <c r="A83" s="26" t="s">
        <v>518</v>
      </c>
      <c r="B83" s="77">
        <v>681</v>
      </c>
      <c r="C83" s="75" t="s">
        <v>256</v>
      </c>
      <c r="D83" s="468"/>
      <c r="E83" s="469"/>
      <c r="F83" s="74"/>
    </row>
    <row r="84" spans="1:6" ht="12.75">
      <c r="A84" s="26" t="s">
        <v>519</v>
      </c>
      <c r="B84" s="77">
        <v>682</v>
      </c>
      <c r="C84" s="75" t="s">
        <v>259</v>
      </c>
      <c r="D84" s="468"/>
      <c r="E84" s="469"/>
      <c r="F84" s="74"/>
    </row>
    <row r="85" spans="1:6" ht="12.75">
      <c r="A85" s="26" t="s">
        <v>520</v>
      </c>
      <c r="B85" s="77">
        <v>684</v>
      </c>
      <c r="C85" s="75" t="s">
        <v>262</v>
      </c>
      <c r="D85" s="468"/>
      <c r="E85" s="469"/>
      <c r="F85" s="74"/>
    </row>
    <row r="86" spans="1:6" ht="12.75">
      <c r="A86" s="26" t="s">
        <v>521</v>
      </c>
      <c r="B86" s="77" t="s">
        <v>522</v>
      </c>
      <c r="C86" s="75" t="s">
        <v>265</v>
      </c>
      <c r="D86" s="451">
        <f>D87</f>
        <v>251782.14185</v>
      </c>
      <c r="E86" s="452">
        <f>E87</f>
        <v>0</v>
      </c>
      <c r="F86" s="74"/>
    </row>
    <row r="87" spans="1:6" ht="12.75">
      <c r="A87" s="26" t="s">
        <v>523</v>
      </c>
      <c r="B87" s="77">
        <v>691</v>
      </c>
      <c r="C87" s="75" t="s">
        <v>268</v>
      </c>
      <c r="D87" s="468">
        <v>251782.14185</v>
      </c>
      <c r="E87" s="469"/>
      <c r="F87" s="74"/>
    </row>
    <row r="88" spans="1:6" ht="25.5">
      <c r="A88" s="26" t="s">
        <v>524</v>
      </c>
      <c r="B88" s="78" t="s">
        <v>714</v>
      </c>
      <c r="C88" s="75" t="s">
        <v>271</v>
      </c>
      <c r="D88" s="451">
        <f>D52+D56+D61+D66+D74+D82+D86</f>
        <v>332700.78057</v>
      </c>
      <c r="E88" s="452">
        <f>E52+E56+E61+E66+E74+E82+E86</f>
        <v>3752.37945</v>
      </c>
      <c r="F88" s="74"/>
    </row>
    <row r="89" spans="1:6" ht="12.75">
      <c r="A89" s="437" t="s">
        <v>1050</v>
      </c>
      <c r="B89" s="439">
        <v>899</v>
      </c>
      <c r="C89" s="438" t="s">
        <v>1051</v>
      </c>
      <c r="D89" s="468">
        <v>5501</v>
      </c>
      <c r="E89" s="469">
        <v>1277.88755</v>
      </c>
      <c r="F89" s="74"/>
    </row>
    <row r="90" spans="1:6" ht="12.75">
      <c r="A90" s="437" t="s">
        <v>1052</v>
      </c>
      <c r="B90" s="439">
        <v>692</v>
      </c>
      <c r="C90" s="438" t="s">
        <v>1053</v>
      </c>
      <c r="D90" s="468">
        <v>2034.10005</v>
      </c>
      <c r="E90" s="469"/>
      <c r="F90" s="74"/>
    </row>
    <row r="91" spans="1:6" ht="12.75" customHeight="1">
      <c r="A91" s="440" t="s">
        <v>1054</v>
      </c>
      <c r="B91" s="441" t="s">
        <v>1056</v>
      </c>
      <c r="C91" s="442" t="s">
        <v>1055</v>
      </c>
      <c r="D91" s="457">
        <f>SUM(D88:D90)</f>
        <v>340235.88062</v>
      </c>
      <c r="E91" s="458">
        <f>SUM(E88:E90)</f>
        <v>5030.267</v>
      </c>
      <c r="F91" s="74"/>
    </row>
    <row r="92" spans="1:6" ht="12.75" customHeight="1">
      <c r="A92" s="79" t="s">
        <v>525</v>
      </c>
      <c r="B92" s="443" t="s">
        <v>1057</v>
      </c>
      <c r="C92" s="444" t="s">
        <v>274</v>
      </c>
      <c r="D92" s="457">
        <f>D91-D50</f>
        <v>2233.5828800000018</v>
      </c>
      <c r="E92" s="458">
        <f>E91-E50</f>
        <v>918.2970699999996</v>
      </c>
      <c r="F92" s="74"/>
    </row>
    <row r="93" spans="1:6" ht="12.75" customHeight="1">
      <c r="A93" s="26" t="s">
        <v>526</v>
      </c>
      <c r="B93" s="77">
        <v>591</v>
      </c>
      <c r="C93" s="75" t="s">
        <v>277</v>
      </c>
      <c r="D93" s="468"/>
      <c r="E93" s="469"/>
      <c r="F93" s="74"/>
    </row>
    <row r="94" spans="1:6" ht="12.75" customHeight="1" thickBot="1">
      <c r="A94" s="290" t="s">
        <v>527</v>
      </c>
      <c r="B94" s="445" t="s">
        <v>528</v>
      </c>
      <c r="C94" s="446" t="s">
        <v>280</v>
      </c>
      <c r="D94" s="459">
        <f>D92-D93</f>
        <v>2233.5828800000018</v>
      </c>
      <c r="E94" s="460">
        <f>E92-E93</f>
        <v>918.2970699999996</v>
      </c>
      <c r="F94" s="74"/>
    </row>
    <row r="95" spans="1:6" ht="12.75" customHeight="1" thickBot="1">
      <c r="A95" s="1152"/>
      <c r="B95" s="1153"/>
      <c r="C95" s="1154"/>
      <c r="D95" s="1150" t="s">
        <v>771</v>
      </c>
      <c r="E95" s="1151"/>
      <c r="F95" s="67"/>
    </row>
    <row r="96" spans="1:6" ht="12.75">
      <c r="A96" s="199" t="s">
        <v>529</v>
      </c>
      <c r="B96" s="28" t="s">
        <v>640</v>
      </c>
      <c r="C96" s="29" t="s">
        <v>283</v>
      </c>
      <c r="D96" s="1155">
        <f>+D92+E92</f>
        <v>3151.8799500000014</v>
      </c>
      <c r="E96" s="1156"/>
      <c r="F96" s="24"/>
    </row>
    <row r="97" spans="1:6" ht="13.5" thickBot="1">
      <c r="A97" s="198" t="s">
        <v>530</v>
      </c>
      <c r="B97" s="31" t="s">
        <v>641</v>
      </c>
      <c r="C97" s="27" t="s">
        <v>286</v>
      </c>
      <c r="D97" s="1142">
        <f>+D94+E94</f>
        <v>3151.8799500000014</v>
      </c>
      <c r="E97" s="1143"/>
      <c r="F97" s="24"/>
    </row>
    <row r="98" spans="1:6" ht="12.75">
      <c r="A98" s="80"/>
      <c r="B98" s="33"/>
      <c r="C98" s="33"/>
      <c r="D98" s="99"/>
      <c r="E98" s="99"/>
      <c r="F98" s="24"/>
    </row>
    <row r="99" spans="1:6" ht="12.75">
      <c r="A99" s="32" t="s">
        <v>690</v>
      </c>
      <c r="B99" s="33"/>
      <c r="C99" s="33"/>
      <c r="D99" s="99"/>
      <c r="E99" s="99"/>
      <c r="F99" s="24"/>
    </row>
    <row r="100" spans="1:6" ht="12.75">
      <c r="A100" s="24" t="s">
        <v>715</v>
      </c>
      <c r="B100" s="33"/>
      <c r="C100" s="33"/>
      <c r="D100" s="99"/>
      <c r="E100" s="99"/>
      <c r="F100" s="24"/>
    </row>
    <row r="101" spans="1:6" ht="12.75">
      <c r="A101" s="24" t="s">
        <v>718</v>
      </c>
      <c r="B101" s="25"/>
      <c r="C101" s="25"/>
      <c r="D101" s="99"/>
      <c r="E101" s="99"/>
      <c r="F101" s="24"/>
    </row>
    <row r="102" spans="1:6" ht="12.75">
      <c r="A102" s="91" t="s">
        <v>712</v>
      </c>
      <c r="B102" s="25"/>
      <c r="C102" s="25"/>
      <c r="D102" s="99"/>
      <c r="E102" s="99"/>
      <c r="F102" s="24"/>
    </row>
    <row r="103" spans="1:6" ht="12.75">
      <c r="A103" s="91"/>
      <c r="B103" s="71"/>
      <c r="C103" s="71"/>
      <c r="D103" s="99"/>
      <c r="E103" s="99"/>
      <c r="F103" s="24"/>
    </row>
    <row r="104" spans="1:6" ht="12.75">
      <c r="A104" s="32"/>
      <c r="B104" s="71"/>
      <c r="C104" s="71"/>
      <c r="D104" s="99"/>
      <c r="E104" s="99"/>
      <c r="F104" s="24"/>
    </row>
    <row r="105" spans="1:6" ht="12.75">
      <c r="A105" s="32"/>
      <c r="B105" s="71"/>
      <c r="C105" s="71"/>
      <c r="D105" s="99"/>
      <c r="E105" s="99"/>
      <c r="F105" s="24"/>
    </row>
  </sheetData>
  <sheetProtection sheet="1"/>
  <mergeCells count="10">
    <mergeCell ref="A1:E1"/>
    <mergeCell ref="A2:E2"/>
    <mergeCell ref="B6:C6"/>
    <mergeCell ref="A4:E4"/>
    <mergeCell ref="D96:E96"/>
    <mergeCell ref="D97:E97"/>
    <mergeCell ref="A3:E3"/>
    <mergeCell ref="A51:E51"/>
    <mergeCell ref="A95:C95"/>
    <mergeCell ref="D95:E95"/>
  </mergeCells>
  <printOptions/>
  <pageMargins left="0.7086614173228347" right="0" top="0.3937007874015748" bottom="0.3937007874015748" header="0.5118110236220472" footer="0.5118110236220472"/>
  <pageSetup horizontalDpi="600" verticalDpi="600" orientation="portrait" paperSize="9" scale="80"/>
  <rowBreaks count="1" manualBreakCount="1">
    <brk id="50" max="4" man="1"/>
  </rowBreaks>
</worksheet>
</file>

<file path=xl/worksheets/sheet4.xml><?xml version="1.0" encoding="utf-8"?>
<worksheet xmlns="http://schemas.openxmlformats.org/spreadsheetml/2006/main" xmlns:r="http://schemas.openxmlformats.org/officeDocument/2006/relationships">
  <dimension ref="A1:F105"/>
  <sheetViews>
    <sheetView zoomScalePageLayoutView="0" workbookViewId="0" topLeftCell="A1">
      <pane ySplit="5" topLeftCell="A6" activePane="bottomLeft" state="frozen"/>
      <selection pane="topLeft" activeCell="F131" sqref="F131"/>
      <selection pane="bottomLeft" activeCell="D8" sqref="D8"/>
    </sheetView>
  </sheetViews>
  <sheetFormatPr defaultColWidth="11.421875" defaultRowHeight="15"/>
  <cols>
    <col min="1" max="1" width="60.421875" style="292" customWidth="1"/>
    <col min="2" max="2" width="13.8515625" style="293" customWidth="1"/>
    <col min="3" max="3" width="11.421875" style="293" customWidth="1"/>
    <col min="4" max="4" width="12.421875" style="291" customWidth="1"/>
    <col min="5" max="5" width="15.140625" style="291" customWidth="1"/>
    <col min="6" max="16384" width="11.421875" style="91" customWidth="1"/>
  </cols>
  <sheetData>
    <row r="1" spans="1:6" ht="15.75">
      <c r="A1" s="1135" t="s">
        <v>468</v>
      </c>
      <c r="B1" s="1135"/>
      <c r="C1" s="1135"/>
      <c r="D1" s="1135"/>
      <c r="E1" s="1135"/>
      <c r="F1" s="24"/>
    </row>
    <row r="2" spans="1:6" ht="12.75" customHeight="1" thickBot="1">
      <c r="A2" s="1136"/>
      <c r="B2" s="1136"/>
      <c r="C2" s="1136"/>
      <c r="D2" s="1136"/>
      <c r="E2" s="1136"/>
      <c r="F2" s="24"/>
    </row>
    <row r="3" spans="1:6" ht="27.75" customHeight="1" thickBot="1">
      <c r="A3" s="1144" t="s">
        <v>716</v>
      </c>
      <c r="B3" s="1145"/>
      <c r="C3" s="1145"/>
      <c r="D3" s="1145"/>
      <c r="E3" s="1146"/>
      <c r="F3" s="67"/>
    </row>
    <row r="4" spans="1:6" ht="15" customHeight="1" thickBot="1">
      <c r="A4" s="1139" t="s">
        <v>660</v>
      </c>
      <c r="B4" s="1140"/>
      <c r="C4" s="1140"/>
      <c r="D4" s="1140"/>
      <c r="E4" s="1141"/>
      <c r="F4" s="24"/>
    </row>
    <row r="5" spans="1:6" s="286" customFormat="1" ht="40.5" customHeight="1" thickBot="1">
      <c r="A5" s="34" t="s">
        <v>661</v>
      </c>
      <c r="B5" s="35" t="s">
        <v>709</v>
      </c>
      <c r="C5" s="36" t="s">
        <v>717</v>
      </c>
      <c r="D5" s="100" t="s">
        <v>1043</v>
      </c>
      <c r="E5" s="101" t="s">
        <v>1044</v>
      </c>
      <c r="F5" s="72"/>
    </row>
    <row r="6" spans="1:6" s="286" customFormat="1" ht="12.75" customHeight="1">
      <c r="A6" s="90" t="s">
        <v>424</v>
      </c>
      <c r="B6" s="1137"/>
      <c r="C6" s="1138"/>
      <c r="D6" s="102" t="s">
        <v>639</v>
      </c>
      <c r="E6" s="103" t="s">
        <v>558</v>
      </c>
      <c r="F6" s="69"/>
    </row>
    <row r="7" spans="1:6" ht="12.75">
      <c r="A7" s="30" t="s">
        <v>425</v>
      </c>
      <c r="B7" s="76" t="s">
        <v>426</v>
      </c>
      <c r="C7" s="73" t="s">
        <v>35</v>
      </c>
      <c r="D7" s="447">
        <f>SUM(D8:D11)</f>
        <v>0</v>
      </c>
      <c r="E7" s="448">
        <f>SUM(E8:E11)</f>
        <v>0</v>
      </c>
      <c r="F7" s="74"/>
    </row>
    <row r="8" spans="1:6" ht="12.75">
      <c r="A8" s="26" t="s">
        <v>427</v>
      </c>
      <c r="B8" s="77">
        <v>501</v>
      </c>
      <c r="C8" s="75" t="s">
        <v>38</v>
      </c>
      <c r="D8" s="468"/>
      <c r="E8" s="469"/>
      <c r="F8" s="74"/>
    </row>
    <row r="9" spans="1:6" ht="12.75">
      <c r="A9" s="26" t="s">
        <v>428</v>
      </c>
      <c r="B9" s="77">
        <v>502</v>
      </c>
      <c r="C9" s="75" t="s">
        <v>41</v>
      </c>
      <c r="D9" s="468"/>
      <c r="E9" s="469"/>
      <c r="F9" s="74"/>
    </row>
    <row r="10" spans="1:6" ht="12.75">
      <c r="A10" s="26" t="s">
        <v>429</v>
      </c>
      <c r="B10" s="77">
        <v>503</v>
      </c>
      <c r="C10" s="75" t="s">
        <v>44</v>
      </c>
      <c r="D10" s="468"/>
      <c r="E10" s="469"/>
      <c r="F10" s="74"/>
    </row>
    <row r="11" spans="1:6" ht="12.75">
      <c r="A11" s="26" t="s">
        <v>430</v>
      </c>
      <c r="B11" s="77">
        <v>504</v>
      </c>
      <c r="C11" s="75" t="s">
        <v>47</v>
      </c>
      <c r="D11" s="468"/>
      <c r="E11" s="469"/>
      <c r="F11" s="74"/>
    </row>
    <row r="12" spans="1:6" ht="12.75">
      <c r="A12" s="26" t="s">
        <v>431</v>
      </c>
      <c r="B12" s="77" t="s">
        <v>432</v>
      </c>
      <c r="C12" s="75" t="s">
        <v>50</v>
      </c>
      <c r="D12" s="451">
        <f>SUM(D13:D16)</f>
        <v>0</v>
      </c>
      <c r="E12" s="452">
        <f>SUM(E13:E16)</f>
        <v>0</v>
      </c>
      <c r="F12" s="74"/>
    </row>
    <row r="13" spans="1:6" ht="12.75">
      <c r="A13" s="26" t="s">
        <v>433</v>
      </c>
      <c r="B13" s="77">
        <v>511</v>
      </c>
      <c r="C13" s="75" t="s">
        <v>53</v>
      </c>
      <c r="D13" s="468"/>
      <c r="E13" s="469"/>
      <c r="F13" s="74"/>
    </row>
    <row r="14" spans="1:6" ht="12.75">
      <c r="A14" s="26" t="s">
        <v>434</v>
      </c>
      <c r="B14" s="77">
        <v>512</v>
      </c>
      <c r="C14" s="75" t="s">
        <v>56</v>
      </c>
      <c r="D14" s="468"/>
      <c r="E14" s="469"/>
      <c r="F14" s="74"/>
    </row>
    <row r="15" spans="1:6" ht="12.75">
      <c r="A15" s="26" t="s">
        <v>435</v>
      </c>
      <c r="B15" s="77">
        <v>513</v>
      </c>
      <c r="C15" s="75" t="s">
        <v>59</v>
      </c>
      <c r="D15" s="468"/>
      <c r="E15" s="469"/>
      <c r="F15" s="74"/>
    </row>
    <row r="16" spans="1:6" ht="12.75">
      <c r="A16" s="26" t="s">
        <v>436</v>
      </c>
      <c r="B16" s="77">
        <v>518</v>
      </c>
      <c r="C16" s="75" t="s">
        <v>62</v>
      </c>
      <c r="D16" s="468"/>
      <c r="E16" s="469"/>
      <c r="F16" s="74"/>
    </row>
    <row r="17" spans="1:6" ht="12.75">
      <c r="A17" s="26" t="s">
        <v>437</v>
      </c>
      <c r="B17" s="77" t="s">
        <v>438</v>
      </c>
      <c r="C17" s="75" t="s">
        <v>65</v>
      </c>
      <c r="D17" s="451">
        <f>SUM(D18:D22)</f>
        <v>0</v>
      </c>
      <c r="E17" s="452">
        <f>SUM(E18:E22)</f>
        <v>0</v>
      </c>
      <c r="F17" s="74"/>
    </row>
    <row r="18" spans="1:6" ht="12.75">
      <c r="A18" s="26" t="s">
        <v>439</v>
      </c>
      <c r="B18" s="77">
        <v>521</v>
      </c>
      <c r="C18" s="75" t="s">
        <v>68</v>
      </c>
      <c r="D18" s="468"/>
      <c r="E18" s="469"/>
      <c r="F18" s="74"/>
    </row>
    <row r="19" spans="1:6" ht="12.75">
      <c r="A19" s="26" t="s">
        <v>440</v>
      </c>
      <c r="B19" s="77">
        <v>524</v>
      </c>
      <c r="C19" s="75" t="s">
        <v>71</v>
      </c>
      <c r="D19" s="468"/>
      <c r="E19" s="469"/>
      <c r="F19" s="74"/>
    </row>
    <row r="20" spans="1:6" ht="12.75">
      <c r="A20" s="26" t="s">
        <v>441</v>
      </c>
      <c r="B20" s="77">
        <v>525</v>
      </c>
      <c r="C20" s="75" t="s">
        <v>74</v>
      </c>
      <c r="D20" s="468"/>
      <c r="E20" s="469"/>
      <c r="F20" s="74"/>
    </row>
    <row r="21" spans="1:6" ht="12.75">
      <c r="A21" s="26" t="s">
        <v>442</v>
      </c>
      <c r="B21" s="77">
        <v>527</v>
      </c>
      <c r="C21" s="75" t="s">
        <v>77</v>
      </c>
      <c r="D21" s="468"/>
      <c r="E21" s="469"/>
      <c r="F21" s="74"/>
    </row>
    <row r="22" spans="1:6" ht="12.75">
      <c r="A22" s="26" t="s">
        <v>443</v>
      </c>
      <c r="B22" s="77">
        <v>528</v>
      </c>
      <c r="C22" s="75" t="s">
        <v>80</v>
      </c>
      <c r="D22" s="468"/>
      <c r="E22" s="469"/>
      <c r="F22" s="74"/>
    </row>
    <row r="23" spans="1:6" ht="12.75">
      <c r="A23" s="26" t="s">
        <v>444</v>
      </c>
      <c r="B23" s="77" t="s">
        <v>445</v>
      </c>
      <c r="C23" s="75" t="s">
        <v>83</v>
      </c>
      <c r="D23" s="451">
        <f>SUM(D24:D26)</f>
        <v>0</v>
      </c>
      <c r="E23" s="452">
        <f>SUM(E24:E26)</f>
        <v>0</v>
      </c>
      <c r="F23" s="74"/>
    </row>
    <row r="24" spans="1:6" ht="12.75">
      <c r="A24" s="26" t="s">
        <v>446</v>
      </c>
      <c r="B24" s="77">
        <v>531</v>
      </c>
      <c r="C24" s="75" t="s">
        <v>95</v>
      </c>
      <c r="D24" s="468"/>
      <c r="E24" s="469"/>
      <c r="F24" s="74"/>
    </row>
    <row r="25" spans="1:6" ht="12.75">
      <c r="A25" s="26" t="s">
        <v>447</v>
      </c>
      <c r="B25" s="77">
        <v>532</v>
      </c>
      <c r="C25" s="75" t="s">
        <v>98</v>
      </c>
      <c r="D25" s="468"/>
      <c r="E25" s="469"/>
      <c r="F25" s="74"/>
    </row>
    <row r="26" spans="1:6" ht="12.75">
      <c r="A26" s="26" t="s">
        <v>448</v>
      </c>
      <c r="B26" s="77">
        <v>538</v>
      </c>
      <c r="C26" s="75" t="s">
        <v>101</v>
      </c>
      <c r="D26" s="468"/>
      <c r="E26" s="469"/>
      <c r="F26" s="74"/>
    </row>
    <row r="27" spans="1:6" ht="12.75">
      <c r="A27" s="26" t="s">
        <v>449</v>
      </c>
      <c r="B27" s="77" t="s">
        <v>450</v>
      </c>
      <c r="C27" s="75" t="s">
        <v>104</v>
      </c>
      <c r="D27" s="451">
        <f>SUM(D28:D35)</f>
        <v>0</v>
      </c>
      <c r="E27" s="452">
        <f>SUM(E28:E35)</f>
        <v>0</v>
      </c>
      <c r="F27" s="74"/>
    </row>
    <row r="28" spans="1:6" ht="12.75">
      <c r="A28" s="26" t="s">
        <v>451</v>
      </c>
      <c r="B28" s="77">
        <v>541</v>
      </c>
      <c r="C28" s="75" t="s">
        <v>107</v>
      </c>
      <c r="D28" s="468"/>
      <c r="E28" s="469"/>
      <c r="F28" s="74"/>
    </row>
    <row r="29" spans="1:6" ht="12.75">
      <c r="A29" s="26" t="s">
        <v>452</v>
      </c>
      <c r="B29" s="77">
        <v>542</v>
      </c>
      <c r="C29" s="75" t="s">
        <v>110</v>
      </c>
      <c r="D29" s="468"/>
      <c r="E29" s="469"/>
      <c r="F29" s="74"/>
    </row>
    <row r="30" spans="1:6" ht="12.75">
      <c r="A30" s="26" t="s">
        <v>453</v>
      </c>
      <c r="B30" s="77">
        <v>543</v>
      </c>
      <c r="C30" s="75" t="s">
        <v>113</v>
      </c>
      <c r="D30" s="468"/>
      <c r="E30" s="469"/>
      <c r="F30" s="74"/>
    </row>
    <row r="31" spans="1:6" ht="12.75">
      <c r="A31" s="26" t="s">
        <v>454</v>
      </c>
      <c r="B31" s="77">
        <v>544</v>
      </c>
      <c r="C31" s="75" t="s">
        <v>116</v>
      </c>
      <c r="D31" s="468"/>
      <c r="E31" s="469"/>
      <c r="F31" s="74"/>
    </row>
    <row r="32" spans="1:6" ht="12.75">
      <c r="A32" s="26" t="s">
        <v>455</v>
      </c>
      <c r="B32" s="77">
        <v>545</v>
      </c>
      <c r="C32" s="75" t="s">
        <v>119</v>
      </c>
      <c r="D32" s="468"/>
      <c r="E32" s="469"/>
      <c r="F32" s="74"/>
    </row>
    <row r="33" spans="1:6" ht="12.75">
      <c r="A33" s="26" t="s">
        <v>456</v>
      </c>
      <c r="B33" s="77">
        <v>546</v>
      </c>
      <c r="C33" s="75" t="s">
        <v>122</v>
      </c>
      <c r="D33" s="468"/>
      <c r="E33" s="469"/>
      <c r="F33" s="74"/>
    </row>
    <row r="34" spans="1:6" ht="12.75">
      <c r="A34" s="26" t="s">
        <v>457</v>
      </c>
      <c r="B34" s="77">
        <v>548</v>
      </c>
      <c r="C34" s="75" t="s">
        <v>124</v>
      </c>
      <c r="D34" s="468"/>
      <c r="E34" s="469"/>
      <c r="F34" s="74"/>
    </row>
    <row r="35" spans="1:6" ht="12.75">
      <c r="A35" s="26" t="s">
        <v>458</v>
      </c>
      <c r="B35" s="77">
        <v>549</v>
      </c>
      <c r="C35" s="75" t="s">
        <v>127</v>
      </c>
      <c r="D35" s="468"/>
      <c r="E35" s="469"/>
      <c r="F35" s="74"/>
    </row>
    <row r="36" spans="1:6" ht="12.75" customHeight="1">
      <c r="A36" s="26" t="s">
        <v>752</v>
      </c>
      <c r="B36" s="77" t="s">
        <v>459</v>
      </c>
      <c r="C36" s="75" t="s">
        <v>130</v>
      </c>
      <c r="D36" s="451">
        <f>SUM(D37:D42)</f>
        <v>0</v>
      </c>
      <c r="E36" s="452">
        <f>SUM(E37:E42)</f>
        <v>0</v>
      </c>
      <c r="F36" s="74"/>
    </row>
    <row r="37" spans="1:6" ht="12.75">
      <c r="A37" s="26" t="s">
        <v>753</v>
      </c>
      <c r="B37" s="77">
        <v>551</v>
      </c>
      <c r="C37" s="75" t="s">
        <v>133</v>
      </c>
      <c r="D37" s="468"/>
      <c r="E37" s="469"/>
      <c r="F37" s="74"/>
    </row>
    <row r="38" spans="1:6" ht="12.75" customHeight="1">
      <c r="A38" s="26" t="s">
        <v>754</v>
      </c>
      <c r="B38" s="77">
        <v>552</v>
      </c>
      <c r="C38" s="75" t="s">
        <v>136</v>
      </c>
      <c r="D38" s="468"/>
      <c r="E38" s="469"/>
      <c r="F38" s="74"/>
    </row>
    <row r="39" spans="1:6" ht="12.75">
      <c r="A39" s="26" t="s">
        <v>460</v>
      </c>
      <c r="B39" s="77">
        <v>553</v>
      </c>
      <c r="C39" s="75" t="s">
        <v>139</v>
      </c>
      <c r="D39" s="468"/>
      <c r="E39" s="469"/>
      <c r="F39" s="74"/>
    </row>
    <row r="40" spans="1:6" ht="12.75">
      <c r="A40" s="26" t="s">
        <v>461</v>
      </c>
      <c r="B40" s="77">
        <v>554</v>
      </c>
      <c r="C40" s="75" t="s">
        <v>142</v>
      </c>
      <c r="D40" s="468"/>
      <c r="E40" s="469"/>
      <c r="F40" s="74"/>
    </row>
    <row r="41" spans="1:6" ht="12.75">
      <c r="A41" s="26" t="s">
        <v>462</v>
      </c>
      <c r="B41" s="77">
        <v>556</v>
      </c>
      <c r="C41" s="75" t="s">
        <v>145</v>
      </c>
      <c r="D41" s="468"/>
      <c r="E41" s="469"/>
      <c r="F41" s="74"/>
    </row>
    <row r="42" spans="1:6" ht="12.75">
      <c r="A42" s="26" t="s">
        <v>463</v>
      </c>
      <c r="B42" s="77">
        <v>559</v>
      </c>
      <c r="C42" s="75" t="s">
        <v>148</v>
      </c>
      <c r="D42" s="468"/>
      <c r="E42" s="469"/>
      <c r="F42" s="74"/>
    </row>
    <row r="43" spans="1:6" ht="12.75">
      <c r="A43" s="26" t="s">
        <v>464</v>
      </c>
      <c r="B43" s="77" t="s">
        <v>465</v>
      </c>
      <c r="C43" s="75" t="s">
        <v>151</v>
      </c>
      <c r="D43" s="451">
        <f>SUM(D44:D45)</f>
        <v>0</v>
      </c>
      <c r="E43" s="452">
        <f>SUM(E44:E45)</f>
        <v>0</v>
      </c>
      <c r="F43" s="74"/>
    </row>
    <row r="44" spans="1:6" ht="12.75">
      <c r="A44" s="26" t="s">
        <v>755</v>
      </c>
      <c r="B44" s="77">
        <v>581</v>
      </c>
      <c r="C44" s="75" t="s">
        <v>154</v>
      </c>
      <c r="D44" s="468"/>
      <c r="E44" s="469"/>
      <c r="F44" s="74"/>
    </row>
    <row r="45" spans="1:6" ht="12.75">
      <c r="A45" s="26" t="s">
        <v>466</v>
      </c>
      <c r="B45" s="77">
        <v>582</v>
      </c>
      <c r="C45" s="75" t="s">
        <v>156</v>
      </c>
      <c r="D45" s="468"/>
      <c r="E45" s="469"/>
      <c r="F45" s="74"/>
    </row>
    <row r="46" spans="1:6" ht="12.75">
      <c r="A46" s="26" t="s">
        <v>477</v>
      </c>
      <c r="B46" s="77" t="s">
        <v>478</v>
      </c>
      <c r="C46" s="75" t="s">
        <v>158</v>
      </c>
      <c r="D46" s="451">
        <f>D47</f>
        <v>0</v>
      </c>
      <c r="E46" s="452">
        <f>E47</f>
        <v>0</v>
      </c>
      <c r="F46" s="74"/>
    </row>
    <row r="47" spans="1:6" ht="12.75">
      <c r="A47" s="26" t="s">
        <v>479</v>
      </c>
      <c r="B47" s="77">
        <v>595</v>
      </c>
      <c r="C47" s="75" t="s">
        <v>161</v>
      </c>
      <c r="D47" s="468"/>
      <c r="E47" s="469"/>
      <c r="F47" s="74"/>
    </row>
    <row r="48" spans="1:6" ht="23.25" customHeight="1">
      <c r="A48" s="287" t="s">
        <v>480</v>
      </c>
      <c r="B48" s="289" t="s">
        <v>481</v>
      </c>
      <c r="C48" s="288" t="s">
        <v>164</v>
      </c>
      <c r="D48" s="451">
        <f>D7+D12+D17+D23+D27+D36+D43+D46</f>
        <v>0</v>
      </c>
      <c r="E48" s="452">
        <f>E7+E12+E17+E23+E27+E36+E43+E46</f>
        <v>0</v>
      </c>
      <c r="F48" s="74"/>
    </row>
    <row r="49" spans="1:6" ht="12.75" customHeight="1">
      <c r="A49" s="287" t="s">
        <v>1045</v>
      </c>
      <c r="B49" s="461">
        <v>799</v>
      </c>
      <c r="C49" s="462" t="s">
        <v>1046</v>
      </c>
      <c r="D49" s="470"/>
      <c r="E49" s="471"/>
      <c r="F49" s="74"/>
    </row>
    <row r="50" spans="1:6" ht="13.5" thickBot="1">
      <c r="A50" s="463" t="s">
        <v>1047</v>
      </c>
      <c r="B50" s="464" t="s">
        <v>1048</v>
      </c>
      <c r="C50" s="465" t="s">
        <v>1049</v>
      </c>
      <c r="D50" s="453">
        <f>D48+D49</f>
        <v>0</v>
      </c>
      <c r="E50" s="454">
        <f>E48+E49</f>
        <v>0</v>
      </c>
      <c r="F50" s="74"/>
    </row>
    <row r="51" spans="1:6" ht="13.5" thickBot="1">
      <c r="A51" s="1147" t="s">
        <v>482</v>
      </c>
      <c r="B51" s="1148"/>
      <c r="C51" s="1148"/>
      <c r="D51" s="1148"/>
      <c r="E51" s="1149"/>
      <c r="F51" s="72"/>
    </row>
    <row r="52" spans="1:6" ht="12.75">
      <c r="A52" s="30" t="s">
        <v>483</v>
      </c>
      <c r="B52" s="294" t="s">
        <v>484</v>
      </c>
      <c r="C52" s="295" t="s">
        <v>167</v>
      </c>
      <c r="D52" s="455">
        <f>SUM(D53:D55)</f>
        <v>0</v>
      </c>
      <c r="E52" s="456">
        <f>SUM(E53:E55)</f>
        <v>0</v>
      </c>
      <c r="F52" s="74"/>
    </row>
    <row r="53" spans="1:6" ht="12.75">
      <c r="A53" s="26" t="s">
        <v>485</v>
      </c>
      <c r="B53" s="77">
        <v>601</v>
      </c>
      <c r="C53" s="75" t="s">
        <v>170</v>
      </c>
      <c r="D53" s="468"/>
      <c r="E53" s="469"/>
      <c r="F53" s="74"/>
    </row>
    <row r="54" spans="1:6" ht="12.75">
      <c r="A54" s="26" t="s">
        <v>486</v>
      </c>
      <c r="B54" s="77">
        <v>602</v>
      </c>
      <c r="C54" s="75" t="s">
        <v>173</v>
      </c>
      <c r="D54" s="468"/>
      <c r="E54" s="469"/>
      <c r="F54" s="74"/>
    </row>
    <row r="55" spans="1:6" ht="12.75">
      <c r="A55" s="26" t="s">
        <v>487</v>
      </c>
      <c r="B55" s="77">
        <v>604</v>
      </c>
      <c r="C55" s="75" t="s">
        <v>176</v>
      </c>
      <c r="D55" s="468"/>
      <c r="E55" s="469"/>
      <c r="F55" s="74"/>
    </row>
    <row r="56" spans="1:6" ht="12.75">
      <c r="A56" s="26" t="s">
        <v>488</v>
      </c>
      <c r="B56" s="77" t="s">
        <v>489</v>
      </c>
      <c r="C56" s="75" t="s">
        <v>179</v>
      </c>
      <c r="D56" s="451">
        <f>SUM(D57:D60)</f>
        <v>0</v>
      </c>
      <c r="E56" s="452">
        <f>SUM(E57:E60)</f>
        <v>0</v>
      </c>
      <c r="F56" s="74"/>
    </row>
    <row r="57" spans="1:6" ht="12.75">
      <c r="A57" s="26" t="s">
        <v>490</v>
      </c>
      <c r="B57" s="77">
        <v>611</v>
      </c>
      <c r="C57" s="75" t="s">
        <v>182</v>
      </c>
      <c r="D57" s="468"/>
      <c r="E57" s="469"/>
      <c r="F57" s="74"/>
    </row>
    <row r="58" spans="1:6" ht="12.75">
      <c r="A58" s="26" t="s">
        <v>491</v>
      </c>
      <c r="B58" s="77">
        <v>612</v>
      </c>
      <c r="C58" s="75" t="s">
        <v>185</v>
      </c>
      <c r="D58" s="468"/>
      <c r="E58" s="469"/>
      <c r="F58" s="74"/>
    </row>
    <row r="59" spans="1:6" ht="12.75">
      <c r="A59" s="26" t="s">
        <v>492</v>
      </c>
      <c r="B59" s="77">
        <v>613</v>
      </c>
      <c r="C59" s="75" t="s">
        <v>188</v>
      </c>
      <c r="D59" s="468"/>
      <c r="E59" s="469"/>
      <c r="F59" s="74"/>
    </row>
    <row r="60" spans="1:6" ht="12.75">
      <c r="A60" s="26" t="s">
        <v>493</v>
      </c>
      <c r="B60" s="77">
        <v>614</v>
      </c>
      <c r="C60" s="75" t="s">
        <v>191</v>
      </c>
      <c r="D60" s="468"/>
      <c r="E60" s="469"/>
      <c r="F60" s="74"/>
    </row>
    <row r="61" spans="1:6" ht="12.75">
      <c r="A61" s="26" t="s">
        <v>494</v>
      </c>
      <c r="B61" s="77" t="s">
        <v>495</v>
      </c>
      <c r="C61" s="75" t="s">
        <v>194</v>
      </c>
      <c r="D61" s="451">
        <f>SUM(D62:D65)</f>
        <v>0</v>
      </c>
      <c r="E61" s="452">
        <f>SUM(E62:E65)</f>
        <v>0</v>
      </c>
      <c r="F61" s="74"/>
    </row>
    <row r="62" spans="1:6" ht="12.75">
      <c r="A62" s="26" t="s">
        <v>496</v>
      </c>
      <c r="B62" s="77">
        <v>621</v>
      </c>
      <c r="C62" s="75" t="s">
        <v>197</v>
      </c>
      <c r="D62" s="468"/>
      <c r="E62" s="469"/>
      <c r="F62" s="74"/>
    </row>
    <row r="63" spans="1:6" ht="12.75">
      <c r="A63" s="26" t="s">
        <v>497</v>
      </c>
      <c r="B63" s="77">
        <v>622</v>
      </c>
      <c r="C63" s="75" t="s">
        <v>200</v>
      </c>
      <c r="D63" s="468"/>
      <c r="E63" s="469"/>
      <c r="F63" s="74"/>
    </row>
    <row r="64" spans="1:6" ht="12.75">
      <c r="A64" s="26" t="s">
        <v>498</v>
      </c>
      <c r="B64" s="77">
        <v>623</v>
      </c>
      <c r="C64" s="75" t="s">
        <v>203</v>
      </c>
      <c r="D64" s="468"/>
      <c r="E64" s="469"/>
      <c r="F64" s="74"/>
    </row>
    <row r="65" spans="1:6" ht="12.75">
      <c r="A65" s="26" t="s">
        <v>499</v>
      </c>
      <c r="B65" s="77">
        <v>624</v>
      </c>
      <c r="C65" s="75" t="s">
        <v>205</v>
      </c>
      <c r="D65" s="468"/>
      <c r="E65" s="469"/>
      <c r="F65" s="74"/>
    </row>
    <row r="66" spans="1:6" ht="12.75">
      <c r="A66" s="26" t="s">
        <v>500</v>
      </c>
      <c r="B66" s="77" t="s">
        <v>501</v>
      </c>
      <c r="C66" s="75" t="s">
        <v>208</v>
      </c>
      <c r="D66" s="451">
        <f>SUM(D67:D73)</f>
        <v>0</v>
      </c>
      <c r="E66" s="452">
        <f>SUM(E67:E73)</f>
        <v>0</v>
      </c>
      <c r="F66" s="74"/>
    </row>
    <row r="67" spans="1:6" ht="12.75">
      <c r="A67" s="26" t="s">
        <v>502</v>
      </c>
      <c r="B67" s="77">
        <v>641</v>
      </c>
      <c r="C67" s="75" t="s">
        <v>211</v>
      </c>
      <c r="D67" s="468"/>
      <c r="E67" s="469"/>
      <c r="F67" s="74"/>
    </row>
    <row r="68" spans="1:6" ht="12.75">
      <c r="A68" s="26" t="s">
        <v>503</v>
      </c>
      <c r="B68" s="77">
        <v>642</v>
      </c>
      <c r="C68" s="75" t="s">
        <v>213</v>
      </c>
      <c r="D68" s="468"/>
      <c r="E68" s="469"/>
      <c r="F68" s="74"/>
    </row>
    <row r="69" spans="1:6" ht="12.75">
      <c r="A69" s="26" t="s">
        <v>504</v>
      </c>
      <c r="B69" s="77">
        <v>643</v>
      </c>
      <c r="C69" s="75" t="s">
        <v>216</v>
      </c>
      <c r="D69" s="468"/>
      <c r="E69" s="469"/>
      <c r="F69" s="74"/>
    </row>
    <row r="70" spans="1:6" ht="12.75">
      <c r="A70" s="26" t="s">
        <v>505</v>
      </c>
      <c r="B70" s="77">
        <v>644</v>
      </c>
      <c r="C70" s="75" t="s">
        <v>219</v>
      </c>
      <c r="D70" s="468"/>
      <c r="E70" s="469"/>
      <c r="F70" s="74"/>
    </row>
    <row r="71" spans="1:6" ht="12.75">
      <c r="A71" s="26" t="s">
        <v>506</v>
      </c>
      <c r="B71" s="77">
        <v>645</v>
      </c>
      <c r="C71" s="75" t="s">
        <v>222</v>
      </c>
      <c r="D71" s="468"/>
      <c r="E71" s="469"/>
      <c r="F71" s="74"/>
    </row>
    <row r="72" spans="1:6" ht="12.75" customHeight="1">
      <c r="A72" s="26" t="s">
        <v>507</v>
      </c>
      <c r="B72" s="77">
        <v>648</v>
      </c>
      <c r="C72" s="75" t="s">
        <v>225</v>
      </c>
      <c r="D72" s="468"/>
      <c r="E72" s="469"/>
      <c r="F72" s="74"/>
    </row>
    <row r="73" spans="1:6" ht="12.75">
      <c r="A73" s="26" t="s">
        <v>508</v>
      </c>
      <c r="B73" s="77">
        <v>649</v>
      </c>
      <c r="C73" s="75" t="s">
        <v>228</v>
      </c>
      <c r="D73" s="468"/>
      <c r="E73" s="469"/>
      <c r="F73" s="74"/>
    </row>
    <row r="74" spans="1:6" ht="25.5">
      <c r="A74" s="26" t="s">
        <v>756</v>
      </c>
      <c r="B74" s="77" t="s">
        <v>509</v>
      </c>
      <c r="C74" s="75" t="s">
        <v>230</v>
      </c>
      <c r="D74" s="451">
        <f>SUM(D75:D81)</f>
        <v>0</v>
      </c>
      <c r="E74" s="452">
        <f>SUM(E75:E81)</f>
        <v>0</v>
      </c>
      <c r="F74" s="74"/>
    </row>
    <row r="75" spans="1:6" ht="12.75">
      <c r="A75" s="26" t="s">
        <v>757</v>
      </c>
      <c r="B75" s="77">
        <v>652</v>
      </c>
      <c r="C75" s="75" t="s">
        <v>233</v>
      </c>
      <c r="D75" s="468"/>
      <c r="E75" s="469"/>
      <c r="F75" s="74"/>
    </row>
    <row r="76" spans="1:6" ht="12.75">
      <c r="A76" s="26" t="s">
        <v>510</v>
      </c>
      <c r="B76" s="77">
        <v>653</v>
      </c>
      <c r="C76" s="75" t="s">
        <v>235</v>
      </c>
      <c r="D76" s="468"/>
      <c r="E76" s="469"/>
      <c r="F76" s="74"/>
    </row>
    <row r="77" spans="1:6" ht="12.75">
      <c r="A77" s="26" t="s">
        <v>511</v>
      </c>
      <c r="B77" s="77">
        <v>654</v>
      </c>
      <c r="C77" s="75" t="s">
        <v>237</v>
      </c>
      <c r="D77" s="468"/>
      <c r="E77" s="469"/>
      <c r="F77" s="74"/>
    </row>
    <row r="78" spans="1:6" ht="12.75">
      <c r="A78" s="26" t="s">
        <v>512</v>
      </c>
      <c r="B78" s="77">
        <v>655</v>
      </c>
      <c r="C78" s="75" t="s">
        <v>240</v>
      </c>
      <c r="D78" s="468"/>
      <c r="E78" s="469"/>
      <c r="F78" s="74"/>
    </row>
    <row r="79" spans="1:6" ht="12.75">
      <c r="A79" s="26" t="s">
        <v>513</v>
      </c>
      <c r="B79" s="77">
        <v>656</v>
      </c>
      <c r="C79" s="75" t="s">
        <v>243</v>
      </c>
      <c r="D79" s="468"/>
      <c r="E79" s="469"/>
      <c r="F79" s="74"/>
    </row>
    <row r="80" spans="1:6" ht="12.75">
      <c r="A80" s="26" t="s">
        <v>514</v>
      </c>
      <c r="B80" s="77">
        <v>657</v>
      </c>
      <c r="C80" s="75" t="s">
        <v>246</v>
      </c>
      <c r="D80" s="468"/>
      <c r="E80" s="469"/>
      <c r="F80" s="74"/>
    </row>
    <row r="81" spans="1:6" ht="12.75">
      <c r="A81" s="26" t="s">
        <v>515</v>
      </c>
      <c r="B81" s="77">
        <v>659</v>
      </c>
      <c r="C81" s="75" t="s">
        <v>249</v>
      </c>
      <c r="D81" s="468"/>
      <c r="E81" s="469"/>
      <c r="F81" s="74"/>
    </row>
    <row r="82" spans="1:6" ht="12.75">
      <c r="A82" s="26" t="s">
        <v>516</v>
      </c>
      <c r="B82" s="77" t="s">
        <v>517</v>
      </c>
      <c r="C82" s="75" t="s">
        <v>252</v>
      </c>
      <c r="D82" s="451">
        <f>SUM(D83:D85)</f>
        <v>0</v>
      </c>
      <c r="E82" s="452">
        <f>SUM(E83:E85)</f>
        <v>0</v>
      </c>
      <c r="F82" s="74"/>
    </row>
    <row r="83" spans="1:6" ht="12.75">
      <c r="A83" s="26" t="s">
        <v>518</v>
      </c>
      <c r="B83" s="77">
        <v>681</v>
      </c>
      <c r="C83" s="75" t="s">
        <v>256</v>
      </c>
      <c r="D83" s="468"/>
      <c r="E83" s="469"/>
      <c r="F83" s="74"/>
    </row>
    <row r="84" spans="1:6" ht="12.75">
      <c r="A84" s="26" t="s">
        <v>519</v>
      </c>
      <c r="B84" s="77">
        <v>682</v>
      </c>
      <c r="C84" s="75" t="s">
        <v>259</v>
      </c>
      <c r="D84" s="468"/>
      <c r="E84" s="469"/>
      <c r="F84" s="74"/>
    </row>
    <row r="85" spans="1:6" ht="12.75">
      <c r="A85" s="26" t="s">
        <v>520</v>
      </c>
      <c r="B85" s="77">
        <v>684</v>
      </c>
      <c r="C85" s="75" t="s">
        <v>262</v>
      </c>
      <c r="D85" s="468"/>
      <c r="E85" s="469"/>
      <c r="F85" s="74"/>
    </row>
    <row r="86" spans="1:6" ht="12.75">
      <c r="A86" s="26" t="s">
        <v>521</v>
      </c>
      <c r="B86" s="77" t="s">
        <v>522</v>
      </c>
      <c r="C86" s="75" t="s">
        <v>265</v>
      </c>
      <c r="D86" s="451">
        <f>D87</f>
        <v>0</v>
      </c>
      <c r="E86" s="452">
        <f>E87</f>
        <v>0</v>
      </c>
      <c r="F86" s="74"/>
    </row>
    <row r="87" spans="1:6" ht="12.75">
      <c r="A87" s="26" t="s">
        <v>523</v>
      </c>
      <c r="B87" s="77">
        <v>691</v>
      </c>
      <c r="C87" s="75" t="s">
        <v>268</v>
      </c>
      <c r="D87" s="468"/>
      <c r="E87" s="469"/>
      <c r="F87" s="74"/>
    </row>
    <row r="88" spans="1:6" ht="25.5">
      <c r="A88" s="26" t="s">
        <v>524</v>
      </c>
      <c r="B88" s="78" t="s">
        <v>714</v>
      </c>
      <c r="C88" s="75" t="s">
        <v>271</v>
      </c>
      <c r="D88" s="451">
        <f>D52+D56+D61+D66+D74+D82+D86</f>
        <v>0</v>
      </c>
      <c r="E88" s="452">
        <f>E52+E56+E61+E66+E74+E82+E86</f>
        <v>0</v>
      </c>
      <c r="F88" s="74"/>
    </row>
    <row r="89" spans="1:6" ht="12.75">
      <c r="A89" s="437" t="s">
        <v>1050</v>
      </c>
      <c r="B89" s="439">
        <v>899</v>
      </c>
      <c r="C89" s="438" t="s">
        <v>1051</v>
      </c>
      <c r="D89" s="468"/>
      <c r="E89" s="469"/>
      <c r="F89" s="74"/>
    </row>
    <row r="90" spans="1:6" ht="24" customHeight="1">
      <c r="A90" s="437" t="s">
        <v>1052</v>
      </c>
      <c r="B90" s="439">
        <v>692</v>
      </c>
      <c r="C90" s="438" t="s">
        <v>1053</v>
      </c>
      <c r="D90" s="468"/>
      <c r="E90" s="469"/>
      <c r="F90" s="74"/>
    </row>
    <row r="91" spans="1:6" ht="12.75" customHeight="1">
      <c r="A91" s="440" t="s">
        <v>1054</v>
      </c>
      <c r="B91" s="441" t="s">
        <v>1056</v>
      </c>
      <c r="C91" s="442" t="s">
        <v>1055</v>
      </c>
      <c r="D91" s="457">
        <f>SUM(D88:D90)</f>
        <v>0</v>
      </c>
      <c r="E91" s="458">
        <f>SUM(E88:E90)</f>
        <v>0</v>
      </c>
      <c r="F91" s="74"/>
    </row>
    <row r="92" spans="1:6" ht="12.75" customHeight="1">
      <c r="A92" s="79" t="s">
        <v>525</v>
      </c>
      <c r="B92" s="443" t="s">
        <v>1057</v>
      </c>
      <c r="C92" s="444" t="s">
        <v>274</v>
      </c>
      <c r="D92" s="457">
        <f>D91-D50</f>
        <v>0</v>
      </c>
      <c r="E92" s="458">
        <f>E91-E50</f>
        <v>0</v>
      </c>
      <c r="F92" s="74"/>
    </row>
    <row r="93" spans="1:6" ht="12.75" customHeight="1">
      <c r="A93" s="26" t="s">
        <v>526</v>
      </c>
      <c r="B93" s="77">
        <v>591</v>
      </c>
      <c r="C93" s="75" t="s">
        <v>277</v>
      </c>
      <c r="D93" s="468"/>
      <c r="E93" s="469"/>
      <c r="F93" s="74"/>
    </row>
    <row r="94" spans="1:6" ht="12.75" customHeight="1" thickBot="1">
      <c r="A94" s="290" t="s">
        <v>527</v>
      </c>
      <c r="B94" s="445" t="s">
        <v>528</v>
      </c>
      <c r="C94" s="446" t="s">
        <v>280</v>
      </c>
      <c r="D94" s="459">
        <f>D92-D93</f>
        <v>0</v>
      </c>
      <c r="E94" s="460">
        <f>E92-E93</f>
        <v>0</v>
      </c>
      <c r="F94" s="74"/>
    </row>
    <row r="95" spans="1:6" ht="12.75" customHeight="1" thickBot="1">
      <c r="A95" s="1152"/>
      <c r="B95" s="1153"/>
      <c r="C95" s="1154"/>
      <c r="D95" s="1150" t="s">
        <v>771</v>
      </c>
      <c r="E95" s="1151"/>
      <c r="F95" s="67"/>
    </row>
    <row r="96" spans="1:6" ht="12.75">
      <c r="A96" s="199" t="s">
        <v>529</v>
      </c>
      <c r="B96" s="28" t="s">
        <v>640</v>
      </c>
      <c r="C96" s="29" t="s">
        <v>283</v>
      </c>
      <c r="D96" s="1155">
        <f>+D92+E92</f>
        <v>0</v>
      </c>
      <c r="E96" s="1156"/>
      <c r="F96" s="24"/>
    </row>
    <row r="97" spans="1:6" ht="13.5" thickBot="1">
      <c r="A97" s="198" t="s">
        <v>530</v>
      </c>
      <c r="B97" s="31" t="s">
        <v>641</v>
      </c>
      <c r="C97" s="27" t="s">
        <v>286</v>
      </c>
      <c r="D97" s="1142">
        <f>+D94+E94</f>
        <v>0</v>
      </c>
      <c r="E97" s="1143"/>
      <c r="F97" s="24"/>
    </row>
    <row r="98" spans="1:6" ht="12.75">
      <c r="A98" s="80"/>
      <c r="B98" s="33"/>
      <c r="C98" s="33"/>
      <c r="D98" s="99"/>
      <c r="E98" s="99"/>
      <c r="F98" s="24"/>
    </row>
    <row r="99" spans="1:6" ht="12.75">
      <c r="A99" s="32" t="s">
        <v>690</v>
      </c>
      <c r="B99" s="33"/>
      <c r="C99" s="33"/>
      <c r="D99" s="99"/>
      <c r="E99" s="99"/>
      <c r="F99" s="24"/>
    </row>
    <row r="100" spans="1:6" ht="12.75">
      <c r="A100" s="24" t="s">
        <v>715</v>
      </c>
      <c r="B100" s="33"/>
      <c r="C100" s="33"/>
      <c r="D100" s="99"/>
      <c r="E100" s="99"/>
      <c r="F100" s="24"/>
    </row>
    <row r="101" spans="1:6" ht="12.75">
      <c r="A101" s="24" t="s">
        <v>718</v>
      </c>
      <c r="B101" s="25"/>
      <c r="C101" s="25"/>
      <c r="D101" s="99"/>
      <c r="E101" s="99"/>
      <c r="F101" s="24"/>
    </row>
    <row r="102" spans="1:6" ht="12.75">
      <c r="A102" s="91" t="s">
        <v>712</v>
      </c>
      <c r="B102" s="25"/>
      <c r="C102" s="25"/>
      <c r="D102" s="99"/>
      <c r="E102" s="99"/>
      <c r="F102" s="24"/>
    </row>
    <row r="103" spans="1:6" ht="12.75">
      <c r="A103" s="91"/>
      <c r="B103" s="71"/>
      <c r="C103" s="71"/>
      <c r="D103" s="99"/>
      <c r="E103" s="99"/>
      <c r="F103" s="24"/>
    </row>
    <row r="104" spans="1:6" ht="12.75">
      <c r="A104" s="32"/>
      <c r="B104" s="71"/>
      <c r="C104" s="71"/>
      <c r="D104" s="99"/>
      <c r="E104" s="99"/>
      <c r="F104" s="24"/>
    </row>
    <row r="105" spans="1:6" ht="12.75">
      <c r="A105" s="32"/>
      <c r="B105" s="71"/>
      <c r="C105" s="71"/>
      <c r="D105" s="99"/>
      <c r="E105" s="99"/>
      <c r="F105" s="24"/>
    </row>
  </sheetData>
  <sheetProtection sheet="1"/>
  <mergeCells count="10">
    <mergeCell ref="A95:C95"/>
    <mergeCell ref="D95:E95"/>
    <mergeCell ref="D96:E96"/>
    <mergeCell ref="D97:E97"/>
    <mergeCell ref="A51:E51"/>
    <mergeCell ref="A1:E1"/>
    <mergeCell ref="A2:E2"/>
    <mergeCell ref="B6:C6"/>
    <mergeCell ref="A4:E4"/>
    <mergeCell ref="A3:E3"/>
  </mergeCells>
  <printOptions/>
  <pageMargins left="0.7086614173228347" right="0" top="0.3937007874015748" bottom="0.3937007874015748" header="0.5118110236220472" footer="0.5118110236220472"/>
  <pageSetup horizontalDpi="600" verticalDpi="600" orientation="portrait" paperSize="9" scale="80"/>
  <rowBreaks count="1" manualBreakCount="1">
    <brk id="50" max="4" man="1"/>
  </rowBreaks>
</worksheet>
</file>

<file path=xl/worksheets/sheet5.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D12" sqref="D12"/>
    </sheetView>
  </sheetViews>
  <sheetFormatPr defaultColWidth="11.421875" defaultRowHeight="15"/>
  <cols>
    <col min="1" max="1" width="45.421875" style="11" customWidth="1"/>
    <col min="2" max="2" width="14.421875" style="11" customWidth="1"/>
    <col min="3" max="3" width="15.00390625" style="11" customWidth="1"/>
    <col min="4" max="4" width="17.421875" style="11" customWidth="1"/>
    <col min="5" max="16384" width="11.421875" style="11" customWidth="1"/>
  </cols>
  <sheetData>
    <row r="1" spans="1:7" ht="15.75">
      <c r="A1" s="473" t="s">
        <v>896</v>
      </c>
      <c r="B1" s="348"/>
      <c r="C1" s="348"/>
      <c r="D1" s="348"/>
      <c r="E1" s="474"/>
      <c r="F1" s="348"/>
      <c r="G1" s="10"/>
    </row>
    <row r="2" spans="1:7" ht="13.5" thickBot="1">
      <c r="A2" s="475"/>
      <c r="B2" s="475"/>
      <c r="C2" s="475"/>
      <c r="D2" s="476" t="s">
        <v>552</v>
      </c>
      <c r="E2" s="475"/>
      <c r="F2" s="348"/>
      <c r="G2" s="10"/>
    </row>
    <row r="3" spans="1:7" s="12" customFormat="1" ht="26.25" thickBot="1">
      <c r="A3" s="477" t="s">
        <v>1042</v>
      </c>
      <c r="B3" s="478" t="s">
        <v>553</v>
      </c>
      <c r="C3" s="479" t="s">
        <v>554</v>
      </c>
      <c r="D3" s="480" t="s">
        <v>555</v>
      </c>
      <c r="E3" s="481"/>
      <c r="F3" s="481"/>
      <c r="G3" s="432"/>
    </row>
    <row r="4" spans="1:7" ht="13.5" thickBot="1">
      <c r="A4" s="433"/>
      <c r="B4" s="434">
        <f>3635.22553-1401.64265</f>
        <v>2233.58288</v>
      </c>
      <c r="C4" s="435">
        <f>-305.20418+1223.59415</f>
        <v>918.38997</v>
      </c>
      <c r="D4" s="436">
        <f>SUM(B4:C4)</f>
        <v>3151.97285</v>
      </c>
      <c r="E4" s="348"/>
      <c r="F4" s="348"/>
      <c r="G4" s="10"/>
    </row>
    <row r="5" spans="1:7" ht="12.75">
      <c r="A5" s="348"/>
      <c r="B5" s="348"/>
      <c r="C5" s="348"/>
      <c r="D5" s="348"/>
      <c r="E5" s="348"/>
      <c r="F5" s="348"/>
      <c r="G5" s="10"/>
    </row>
    <row r="6" spans="1:7" ht="12.75">
      <c r="A6" s="348"/>
      <c r="B6" s="348"/>
      <c r="C6" s="348"/>
      <c r="D6" s="348"/>
      <c r="E6" s="348"/>
      <c r="F6" s="348"/>
      <c r="G6" s="10"/>
    </row>
    <row r="7" spans="1:7" ht="12.75">
      <c r="A7" s="348"/>
      <c r="B7" s="348"/>
      <c r="C7" s="348"/>
      <c r="D7" s="348"/>
      <c r="E7" s="348"/>
      <c r="F7" s="348"/>
      <c r="G7" s="10"/>
    </row>
    <row r="8" spans="1:7" ht="12.75">
      <c r="A8" s="348"/>
      <c r="B8" s="348"/>
      <c r="C8" s="348"/>
      <c r="D8" s="348"/>
      <c r="E8" s="348"/>
      <c r="F8" s="348"/>
      <c r="G8" s="10"/>
    </row>
    <row r="9" spans="1:7" ht="12.75">
      <c r="A9" s="348"/>
      <c r="B9" s="348"/>
      <c r="C9" s="348"/>
      <c r="D9" s="348"/>
      <c r="E9" s="348"/>
      <c r="F9" s="348"/>
      <c r="G9" s="10"/>
    </row>
    <row r="10" spans="1:7" ht="12.75">
      <c r="A10" s="348"/>
      <c r="B10" s="348"/>
      <c r="C10" s="348"/>
      <c r="D10" s="348"/>
      <c r="E10" s="348"/>
      <c r="F10" s="348"/>
      <c r="G10" s="10"/>
    </row>
    <row r="11" spans="1:7" ht="12.75">
      <c r="A11" s="348"/>
      <c r="B11" s="348"/>
      <c r="C11" s="348"/>
      <c r="D11" s="348"/>
      <c r="E11" s="348"/>
      <c r="F11" s="348"/>
      <c r="G11" s="10"/>
    </row>
    <row r="12" spans="1:7" ht="12.75">
      <c r="A12" s="10"/>
      <c r="B12" s="10"/>
      <c r="C12" s="10"/>
      <c r="D12" s="10"/>
      <c r="E12" s="10"/>
      <c r="F12" s="10"/>
      <c r="G12" s="10"/>
    </row>
  </sheetData>
  <sheetProtection sheet="1" formatRows="0" insertRows="0" deleteRows="0"/>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Q71"/>
  <sheetViews>
    <sheetView zoomScale="96" zoomScaleNormal="96" zoomScalePageLayoutView="0" workbookViewId="0" topLeftCell="A1">
      <selection activeCell="O6" sqref="O6"/>
    </sheetView>
  </sheetViews>
  <sheetFormatPr defaultColWidth="11.421875" defaultRowHeight="15"/>
  <cols>
    <col min="1" max="1" width="1.421875" style="833" customWidth="1"/>
    <col min="2" max="2" width="4.421875" style="833" customWidth="1"/>
    <col min="3" max="3" width="3.140625" style="833" customWidth="1"/>
    <col min="4" max="5" width="6.140625" style="833" customWidth="1"/>
    <col min="6" max="6" width="43.421875" style="833" customWidth="1"/>
    <col min="7" max="7" width="5.28125" style="902" customWidth="1"/>
    <col min="8" max="13" width="11.421875" style="833" customWidth="1"/>
    <col min="14" max="14" width="2.00390625" style="832" customWidth="1"/>
    <col min="15" max="17" width="11.421875" style="952" customWidth="1"/>
    <col min="18" max="16384" width="11.421875" style="833" customWidth="1"/>
  </cols>
  <sheetData>
    <row r="1" spans="1:13" ht="22.5" customHeight="1">
      <c r="A1" s="828" t="s">
        <v>925</v>
      </c>
      <c r="B1" s="829"/>
      <c r="C1" s="829"/>
      <c r="D1" s="829"/>
      <c r="E1" s="829"/>
      <c r="F1" s="830"/>
      <c r="G1" s="831"/>
      <c r="H1" s="829"/>
      <c r="I1" s="829"/>
      <c r="J1" s="829"/>
      <c r="K1" s="829"/>
      <c r="L1" s="829"/>
      <c r="M1" s="829"/>
    </row>
    <row r="2" spans="1:14" ht="16.5" thickBot="1">
      <c r="A2" s="828"/>
      <c r="B2" s="829"/>
      <c r="C2" s="829"/>
      <c r="D2" s="829"/>
      <c r="E2" s="829"/>
      <c r="F2" s="830"/>
      <c r="G2" s="831"/>
      <c r="H2" s="829"/>
      <c r="I2" s="829"/>
      <c r="J2" s="829"/>
      <c r="K2" s="829"/>
      <c r="L2" s="829"/>
      <c r="M2" s="831" t="s">
        <v>943</v>
      </c>
      <c r="N2" s="834"/>
    </row>
    <row r="3" spans="1:14" ht="14.25" customHeight="1">
      <c r="A3" s="1168" t="s">
        <v>799</v>
      </c>
      <c r="B3" s="1169"/>
      <c r="C3" s="1169"/>
      <c r="D3" s="1169"/>
      <c r="E3" s="1169"/>
      <c r="F3" s="1170"/>
      <c r="G3" s="1177" t="s">
        <v>531</v>
      </c>
      <c r="H3" s="1166" t="s">
        <v>800</v>
      </c>
      <c r="I3" s="1180"/>
      <c r="J3" s="1166" t="s">
        <v>801</v>
      </c>
      <c r="K3" s="1180"/>
      <c r="L3" s="1166" t="s">
        <v>802</v>
      </c>
      <c r="M3" s="1167"/>
      <c r="N3" s="835"/>
    </row>
    <row r="4" spans="1:14" ht="13.5" customHeight="1">
      <c r="A4" s="1171"/>
      <c r="B4" s="1172"/>
      <c r="C4" s="1172"/>
      <c r="D4" s="1172"/>
      <c r="E4" s="1172"/>
      <c r="F4" s="1173"/>
      <c r="G4" s="1178"/>
      <c r="H4" s="836" t="s">
        <v>803</v>
      </c>
      <c r="I4" s="837" t="s">
        <v>532</v>
      </c>
      <c r="J4" s="836" t="s">
        <v>693</v>
      </c>
      <c r="K4" s="837" t="s">
        <v>532</v>
      </c>
      <c r="L4" s="836" t="s">
        <v>693</v>
      </c>
      <c r="M4" s="838" t="s">
        <v>532</v>
      </c>
      <c r="N4" s="839"/>
    </row>
    <row r="5" spans="1:14" ht="11.25" customHeight="1" thickBot="1">
      <c r="A5" s="1174"/>
      <c r="B5" s="1175"/>
      <c r="C5" s="1175"/>
      <c r="D5" s="1175"/>
      <c r="E5" s="1175"/>
      <c r="F5" s="1176"/>
      <c r="G5" s="1179"/>
      <c r="H5" s="840">
        <v>1</v>
      </c>
      <c r="I5" s="841">
        <v>2</v>
      </c>
      <c r="J5" s="840">
        <v>3</v>
      </c>
      <c r="K5" s="841">
        <v>4</v>
      </c>
      <c r="L5" s="840">
        <v>5</v>
      </c>
      <c r="M5" s="842">
        <v>6</v>
      </c>
      <c r="N5" s="843"/>
    </row>
    <row r="6" spans="1:15" ht="12.75" customHeight="1">
      <c r="A6" s="1160" t="s">
        <v>1059</v>
      </c>
      <c r="B6" s="1161"/>
      <c r="C6" s="1161"/>
      <c r="D6" s="1161"/>
      <c r="E6" s="1161"/>
      <c r="F6" s="1162"/>
      <c r="G6" s="844">
        <v>1</v>
      </c>
      <c r="H6" s="845">
        <f aca="true" t="shared" si="0" ref="H6:M6">+H7+H32</f>
        <v>277722.45539</v>
      </c>
      <c r="I6" s="846">
        <f t="shared" si="0"/>
        <v>277174.576</v>
      </c>
      <c r="J6" s="845">
        <f t="shared" si="0"/>
        <v>9301.37603</v>
      </c>
      <c r="K6" s="846">
        <f t="shared" si="0"/>
        <v>5192.20063</v>
      </c>
      <c r="L6" s="845">
        <f t="shared" si="0"/>
        <v>287023.83142</v>
      </c>
      <c r="M6" s="847">
        <f t="shared" si="0"/>
        <v>282366.77663000004</v>
      </c>
      <c r="N6" s="839"/>
      <c r="O6" s="1101"/>
    </row>
    <row r="7" spans="1:16" ht="12.75" customHeight="1">
      <c r="A7" s="848"/>
      <c r="B7" s="1158" t="s">
        <v>879</v>
      </c>
      <c r="C7" s="1158"/>
      <c r="D7" s="1158"/>
      <c r="E7" s="1158"/>
      <c r="F7" s="1159"/>
      <c r="G7" s="849">
        <f>G6+1</f>
        <v>2</v>
      </c>
      <c r="H7" s="850">
        <f aca="true" t="shared" si="1" ref="H7:M7">+H8+H18+H25</f>
        <v>268676.3299</v>
      </c>
      <c r="I7" s="851">
        <f t="shared" si="1"/>
        <v>268128.45051</v>
      </c>
      <c r="J7" s="850">
        <f t="shared" si="1"/>
        <v>9301.37603</v>
      </c>
      <c r="K7" s="851">
        <f t="shared" si="1"/>
        <v>5192.20063</v>
      </c>
      <c r="L7" s="850">
        <f t="shared" si="1"/>
        <v>277977.70593</v>
      </c>
      <c r="M7" s="852">
        <f t="shared" si="1"/>
        <v>273320.65114000003</v>
      </c>
      <c r="N7" s="839"/>
      <c r="O7" s="953"/>
      <c r="P7" s="953"/>
    </row>
    <row r="8" spans="1:16" ht="12.75" customHeight="1">
      <c r="A8" s="853"/>
      <c r="B8" s="854"/>
      <c r="C8" s="855" t="s">
        <v>804</v>
      </c>
      <c r="D8" s="856" t="s">
        <v>1060</v>
      </c>
      <c r="E8" s="854"/>
      <c r="F8" s="857"/>
      <c r="G8" s="858">
        <f aca="true" t="shared" si="2" ref="G8:G34">G7+1</f>
        <v>3</v>
      </c>
      <c r="H8" s="859">
        <f aca="true" t="shared" si="3" ref="H8:M8">+H9+H12</f>
        <v>243741.03167</v>
      </c>
      <c r="I8" s="860">
        <f t="shared" si="3"/>
        <v>243259.83769000001</v>
      </c>
      <c r="J8" s="859">
        <f t="shared" si="3"/>
        <v>9301.37603</v>
      </c>
      <c r="K8" s="860">
        <f t="shared" si="3"/>
        <v>5192.20063</v>
      </c>
      <c r="L8" s="859">
        <f t="shared" si="3"/>
        <v>253042.4077</v>
      </c>
      <c r="M8" s="861">
        <f t="shared" si="3"/>
        <v>248452.03832000002</v>
      </c>
      <c r="N8" s="839"/>
      <c r="O8" s="953"/>
      <c r="P8" s="953"/>
    </row>
    <row r="9" spans="1:16" ht="12.75" customHeight="1">
      <c r="A9" s="862"/>
      <c r="B9" s="863"/>
      <c r="C9" s="863"/>
      <c r="D9" s="863" t="s">
        <v>533</v>
      </c>
      <c r="E9" s="863" t="s">
        <v>1061</v>
      </c>
      <c r="F9" s="864"/>
      <c r="G9" s="865">
        <f t="shared" si="2"/>
        <v>4</v>
      </c>
      <c r="H9" s="866">
        <f aca="true" t="shared" si="4" ref="H9:M9">+H10+H11</f>
        <v>282.924</v>
      </c>
      <c r="I9" s="867">
        <f t="shared" si="4"/>
        <v>282.924</v>
      </c>
      <c r="J9" s="866">
        <f t="shared" si="4"/>
        <v>4109.1754</v>
      </c>
      <c r="K9" s="867">
        <f t="shared" si="4"/>
        <v>0</v>
      </c>
      <c r="L9" s="866">
        <f t="shared" si="4"/>
        <v>4392.0994</v>
      </c>
      <c r="M9" s="868">
        <f t="shared" si="4"/>
        <v>282.924</v>
      </c>
      <c r="N9" s="839"/>
      <c r="O9" s="953"/>
      <c r="P9" s="953"/>
    </row>
    <row r="10" spans="1:16" ht="12.75" customHeight="1">
      <c r="A10" s="869"/>
      <c r="B10" s="863"/>
      <c r="C10" s="863"/>
      <c r="D10" s="863"/>
      <c r="E10" s="863" t="s">
        <v>804</v>
      </c>
      <c r="F10" s="863" t="s">
        <v>806</v>
      </c>
      <c r="G10" s="870">
        <f t="shared" si="2"/>
        <v>5</v>
      </c>
      <c r="H10" s="871">
        <f>'5.d'!G7</f>
        <v>0</v>
      </c>
      <c r="I10" s="872">
        <f>'5.d'!H7</f>
        <v>0</v>
      </c>
      <c r="J10" s="871">
        <f>'5.d'!I7</f>
        <v>0</v>
      </c>
      <c r="K10" s="872">
        <f>'5.d'!J7</f>
        <v>0</v>
      </c>
      <c r="L10" s="871">
        <f>+H10+J10</f>
        <v>0</v>
      </c>
      <c r="M10" s="873">
        <f>+I10+K10</f>
        <v>0</v>
      </c>
      <c r="N10" s="874"/>
      <c r="O10" s="953"/>
      <c r="P10" s="953"/>
    </row>
    <row r="11" spans="1:16" ht="12.75" customHeight="1">
      <c r="A11" s="869"/>
      <c r="B11" s="863"/>
      <c r="C11" s="863"/>
      <c r="D11" s="863"/>
      <c r="E11" s="829"/>
      <c r="F11" s="863" t="s">
        <v>807</v>
      </c>
      <c r="G11" s="870">
        <f t="shared" si="2"/>
        <v>6</v>
      </c>
      <c r="H11" s="871">
        <f>'5.d'!G15</f>
        <v>282.924</v>
      </c>
      <c r="I11" s="872">
        <f>'5.d'!H15</f>
        <v>282.924</v>
      </c>
      <c r="J11" s="871">
        <f>'5.d'!I15</f>
        <v>4109.1754</v>
      </c>
      <c r="K11" s="872">
        <f>'5.d'!J15</f>
        <v>0</v>
      </c>
      <c r="L11" s="871">
        <f>+H11+J11</f>
        <v>4392.0994</v>
      </c>
      <c r="M11" s="873">
        <f>+I11+K11</f>
        <v>282.924</v>
      </c>
      <c r="N11" s="874"/>
      <c r="O11" s="953"/>
      <c r="P11" s="953"/>
    </row>
    <row r="12" spans="1:16" ht="12.75" customHeight="1">
      <c r="A12" s="862"/>
      <c r="B12" s="863"/>
      <c r="C12" s="863"/>
      <c r="D12" s="863"/>
      <c r="E12" s="863" t="s">
        <v>1062</v>
      </c>
      <c r="F12" s="864"/>
      <c r="G12" s="865">
        <f>G11+1</f>
        <v>7</v>
      </c>
      <c r="H12" s="866">
        <f aca="true" t="shared" si="5" ref="H12:M12">+H13+H17</f>
        <v>243458.10767</v>
      </c>
      <c r="I12" s="867">
        <f t="shared" si="5"/>
        <v>242976.91369000002</v>
      </c>
      <c r="J12" s="866">
        <f t="shared" si="5"/>
        <v>5192.20063</v>
      </c>
      <c r="K12" s="867">
        <f t="shared" si="5"/>
        <v>5192.20063</v>
      </c>
      <c r="L12" s="866">
        <f t="shared" si="5"/>
        <v>248650.3083</v>
      </c>
      <c r="M12" s="868">
        <f t="shared" si="5"/>
        <v>248169.11432000002</v>
      </c>
      <c r="N12" s="839"/>
      <c r="O12" s="953"/>
      <c r="P12" s="953"/>
    </row>
    <row r="13" spans="1:17" s="876" customFormat="1" ht="12.75" customHeight="1">
      <c r="A13" s="875"/>
      <c r="B13" s="863"/>
      <c r="C13" s="863"/>
      <c r="D13" s="863"/>
      <c r="E13" s="863" t="s">
        <v>804</v>
      </c>
      <c r="F13" s="863" t="s">
        <v>1063</v>
      </c>
      <c r="G13" s="865">
        <f t="shared" si="2"/>
        <v>8</v>
      </c>
      <c r="H13" s="871">
        <f aca="true" t="shared" si="6" ref="H13:M13">+H14+H15+H16</f>
        <v>188417.65867</v>
      </c>
      <c r="I13" s="872">
        <f t="shared" si="6"/>
        <v>188385.53857</v>
      </c>
      <c r="J13" s="871">
        <f t="shared" si="6"/>
        <v>4972.20063</v>
      </c>
      <c r="K13" s="872">
        <f t="shared" si="6"/>
        <v>4972.20063</v>
      </c>
      <c r="L13" s="871">
        <f t="shared" si="6"/>
        <v>193389.8593</v>
      </c>
      <c r="M13" s="873">
        <f t="shared" si="6"/>
        <v>193357.7392</v>
      </c>
      <c r="N13" s="874"/>
      <c r="O13" s="954"/>
      <c r="P13" s="954"/>
      <c r="Q13" s="955"/>
    </row>
    <row r="14" spans="1:17" s="876" customFormat="1" ht="12.75" customHeight="1">
      <c r="A14" s="875"/>
      <c r="B14" s="863"/>
      <c r="C14" s="863"/>
      <c r="D14" s="863"/>
      <c r="E14" s="829"/>
      <c r="F14" s="863" t="s">
        <v>877</v>
      </c>
      <c r="G14" s="865">
        <f t="shared" si="2"/>
        <v>9</v>
      </c>
      <c r="H14" s="871">
        <f>'5.a'!D8</f>
        <v>183648.263</v>
      </c>
      <c r="I14" s="872">
        <f>'5.a'!E8</f>
        <v>183625.201</v>
      </c>
      <c r="J14" s="871">
        <f>'5.a'!F8</f>
        <v>0</v>
      </c>
      <c r="K14" s="872">
        <f>'5.a'!G8</f>
        <v>0</v>
      </c>
      <c r="L14" s="871">
        <f aca="true" t="shared" si="7" ref="L14:M17">+H14+J14</f>
        <v>183648.263</v>
      </c>
      <c r="M14" s="873">
        <f t="shared" si="7"/>
        <v>183625.201</v>
      </c>
      <c r="N14" s="874"/>
      <c r="O14" s="954"/>
      <c r="P14" s="954"/>
      <c r="Q14" s="955"/>
    </row>
    <row r="15" spans="1:17" s="876" customFormat="1" ht="12.75" customHeight="1">
      <c r="A15" s="877"/>
      <c r="B15" s="863"/>
      <c r="C15" s="863"/>
      <c r="D15" s="863"/>
      <c r="E15" s="863"/>
      <c r="F15" s="863" t="s">
        <v>876</v>
      </c>
      <c r="G15" s="865">
        <f t="shared" si="2"/>
        <v>10</v>
      </c>
      <c r="H15" s="871">
        <f>'5.c'!D20</f>
        <v>170.37167</v>
      </c>
      <c r="I15" s="871">
        <f>'5.c'!E20</f>
        <v>170.37167</v>
      </c>
      <c r="J15" s="871">
        <f>'5.c'!F20</f>
        <v>4972.20063</v>
      </c>
      <c r="K15" s="871">
        <f>'5.c'!G20</f>
        <v>4972.20063</v>
      </c>
      <c r="L15" s="871">
        <f t="shared" si="7"/>
        <v>5142.5723</v>
      </c>
      <c r="M15" s="873">
        <f t="shared" si="7"/>
        <v>5142.5723</v>
      </c>
      <c r="N15" s="874"/>
      <c r="O15" s="954"/>
      <c r="P15" s="954"/>
      <c r="Q15" s="955"/>
    </row>
    <row r="16" spans="1:17" s="876" customFormat="1" ht="12.75" customHeight="1">
      <c r="A16" s="875"/>
      <c r="B16" s="863"/>
      <c r="C16" s="863"/>
      <c r="D16" s="863"/>
      <c r="E16" s="829"/>
      <c r="F16" s="863" t="s">
        <v>878</v>
      </c>
      <c r="G16" s="865">
        <f t="shared" si="2"/>
        <v>11</v>
      </c>
      <c r="H16" s="871">
        <f>'5.a'!D16</f>
        <v>4599.024</v>
      </c>
      <c r="I16" s="872">
        <f>'5.a'!E16</f>
        <v>4589.9659</v>
      </c>
      <c r="J16" s="871">
        <f>'5.a'!F16</f>
        <v>0</v>
      </c>
      <c r="K16" s="872">
        <f>'5.a'!G16</f>
        <v>0</v>
      </c>
      <c r="L16" s="871">
        <f t="shared" si="7"/>
        <v>4599.024</v>
      </c>
      <c r="M16" s="873">
        <f t="shared" si="7"/>
        <v>4589.9659</v>
      </c>
      <c r="N16" s="874"/>
      <c r="O16" s="954"/>
      <c r="P16" s="954"/>
      <c r="Q16" s="955"/>
    </row>
    <row r="17" spans="1:17" s="876" customFormat="1" ht="12.75" customHeight="1">
      <c r="A17" s="878"/>
      <c r="B17" s="863"/>
      <c r="C17" s="863"/>
      <c r="D17" s="863"/>
      <c r="E17" s="863"/>
      <c r="F17" s="863" t="s">
        <v>807</v>
      </c>
      <c r="G17" s="865">
        <f t="shared" si="2"/>
        <v>12</v>
      </c>
      <c r="H17" s="871">
        <f>'5.b'!D7</f>
        <v>55040.449</v>
      </c>
      <c r="I17" s="872">
        <f>'5.b'!E7</f>
        <v>54591.375120000004</v>
      </c>
      <c r="J17" s="871">
        <f>'5.b'!F7</f>
        <v>220</v>
      </c>
      <c r="K17" s="872">
        <f>'5.b'!G7</f>
        <v>220</v>
      </c>
      <c r="L17" s="871">
        <f t="shared" si="7"/>
        <v>55260.449</v>
      </c>
      <c r="M17" s="873">
        <f t="shared" si="7"/>
        <v>54811.375120000004</v>
      </c>
      <c r="N17" s="874"/>
      <c r="O17" s="954"/>
      <c r="P17" s="954"/>
      <c r="Q17" s="955"/>
    </row>
    <row r="18" spans="1:14" ht="12.75" customHeight="1">
      <c r="A18" s="853"/>
      <c r="B18" s="854"/>
      <c r="C18" s="855"/>
      <c r="D18" s="856" t="s">
        <v>1064</v>
      </c>
      <c r="E18" s="854"/>
      <c r="F18" s="857"/>
      <c r="G18" s="858">
        <f t="shared" si="2"/>
        <v>13</v>
      </c>
      <c r="H18" s="859">
        <f aca="true" t="shared" si="8" ref="H18:M18">+H19+H22</f>
        <v>24935.29823</v>
      </c>
      <c r="I18" s="860">
        <f t="shared" si="8"/>
        <v>24548.551620000002</v>
      </c>
      <c r="J18" s="859">
        <f t="shared" si="8"/>
        <v>0</v>
      </c>
      <c r="K18" s="860">
        <f t="shared" si="8"/>
        <v>0</v>
      </c>
      <c r="L18" s="859">
        <f t="shared" si="8"/>
        <v>24935.29823</v>
      </c>
      <c r="M18" s="861">
        <f t="shared" si="8"/>
        <v>24548.551620000002</v>
      </c>
      <c r="N18" s="839"/>
    </row>
    <row r="19" spans="1:14" ht="12.75" customHeight="1">
      <c r="A19" s="862"/>
      <c r="B19" s="863"/>
      <c r="C19" s="863"/>
      <c r="D19" s="863" t="s">
        <v>533</v>
      </c>
      <c r="E19" s="863" t="s">
        <v>1065</v>
      </c>
      <c r="F19" s="864"/>
      <c r="G19" s="865">
        <f t="shared" si="2"/>
        <v>14</v>
      </c>
      <c r="H19" s="866">
        <f aca="true" t="shared" si="9" ref="H19:M19">+H20+H21</f>
        <v>0</v>
      </c>
      <c r="I19" s="867">
        <f t="shared" si="9"/>
        <v>0</v>
      </c>
      <c r="J19" s="866">
        <f t="shared" si="9"/>
        <v>0</v>
      </c>
      <c r="K19" s="867">
        <f t="shared" si="9"/>
        <v>0</v>
      </c>
      <c r="L19" s="866">
        <f t="shared" si="9"/>
        <v>0</v>
      </c>
      <c r="M19" s="868">
        <f t="shared" si="9"/>
        <v>0</v>
      </c>
      <c r="N19" s="839"/>
    </row>
    <row r="20" spans="1:14" ht="12.75" customHeight="1">
      <c r="A20" s="869"/>
      <c r="B20" s="863"/>
      <c r="C20" s="863"/>
      <c r="D20" s="863"/>
      <c r="E20" s="863" t="s">
        <v>804</v>
      </c>
      <c r="F20" s="863" t="s">
        <v>806</v>
      </c>
      <c r="G20" s="865">
        <f t="shared" si="2"/>
        <v>15</v>
      </c>
      <c r="H20" s="950"/>
      <c r="I20" s="951"/>
      <c r="J20" s="950"/>
      <c r="K20" s="951"/>
      <c r="L20" s="871">
        <f>+H20+J20</f>
        <v>0</v>
      </c>
      <c r="M20" s="873">
        <f>+I20+K20</f>
        <v>0</v>
      </c>
      <c r="N20" s="874"/>
    </row>
    <row r="21" spans="1:14" ht="12.75" customHeight="1">
      <c r="A21" s="869"/>
      <c r="B21" s="863"/>
      <c r="C21" s="863"/>
      <c r="D21" s="863"/>
      <c r="E21" s="829"/>
      <c r="F21" s="863" t="s">
        <v>807</v>
      </c>
      <c r="G21" s="865">
        <f t="shared" si="2"/>
        <v>16</v>
      </c>
      <c r="H21" s="950"/>
      <c r="I21" s="951"/>
      <c r="J21" s="950"/>
      <c r="K21" s="951"/>
      <c r="L21" s="871">
        <f>+H21+J21</f>
        <v>0</v>
      </c>
      <c r="M21" s="873">
        <f>+I21+K21</f>
        <v>0</v>
      </c>
      <c r="N21" s="874"/>
    </row>
    <row r="22" spans="1:14" ht="12.75" customHeight="1">
      <c r="A22" s="862"/>
      <c r="B22" s="863"/>
      <c r="C22" s="863"/>
      <c r="D22" s="863"/>
      <c r="E22" s="863" t="s">
        <v>1066</v>
      </c>
      <c r="F22" s="864"/>
      <c r="G22" s="865">
        <f>G21+1</f>
        <v>17</v>
      </c>
      <c r="H22" s="866">
        <f aca="true" t="shared" si="10" ref="H22:M22">+H23+H24</f>
        <v>24935.29823</v>
      </c>
      <c r="I22" s="867">
        <f t="shared" si="10"/>
        <v>24548.551620000002</v>
      </c>
      <c r="J22" s="866">
        <f t="shared" si="10"/>
        <v>0</v>
      </c>
      <c r="K22" s="867">
        <f t="shared" si="10"/>
        <v>0</v>
      </c>
      <c r="L22" s="866">
        <f t="shared" si="10"/>
        <v>24935.29823</v>
      </c>
      <c r="M22" s="868">
        <f t="shared" si="10"/>
        <v>24548.551620000002</v>
      </c>
      <c r="N22" s="839"/>
    </row>
    <row r="23" spans="1:14" ht="12.75" customHeight="1">
      <c r="A23" s="875"/>
      <c r="B23" s="863"/>
      <c r="C23" s="863"/>
      <c r="D23" s="863"/>
      <c r="E23" s="863" t="s">
        <v>804</v>
      </c>
      <c r="F23" s="863" t="s">
        <v>806</v>
      </c>
      <c r="G23" s="865">
        <f t="shared" si="2"/>
        <v>18</v>
      </c>
      <c r="H23" s="871">
        <f>'5.a'!D22</f>
        <v>0</v>
      </c>
      <c r="I23" s="872">
        <f>'5.a'!E22</f>
        <v>0</v>
      </c>
      <c r="J23" s="871">
        <f>'5.a'!F22</f>
        <v>0</v>
      </c>
      <c r="K23" s="872">
        <f>'5.a'!G22</f>
        <v>0</v>
      </c>
      <c r="L23" s="871">
        <f>+H23+J23</f>
        <v>0</v>
      </c>
      <c r="M23" s="873">
        <f>+I23+K23</f>
        <v>0</v>
      </c>
      <c r="N23" s="874"/>
    </row>
    <row r="24" spans="1:14" ht="12.75" customHeight="1">
      <c r="A24" s="878"/>
      <c r="B24" s="863"/>
      <c r="C24" s="863"/>
      <c r="D24" s="863"/>
      <c r="E24" s="829"/>
      <c r="F24" s="863" t="s">
        <v>807</v>
      </c>
      <c r="G24" s="865">
        <f t="shared" si="2"/>
        <v>19</v>
      </c>
      <c r="H24" s="871">
        <f>'5.b'!D27</f>
        <v>24935.29823</v>
      </c>
      <c r="I24" s="872">
        <f>'5.b'!E27</f>
        <v>24548.551620000002</v>
      </c>
      <c r="J24" s="871">
        <f>'5.b'!F27</f>
        <v>0</v>
      </c>
      <c r="K24" s="872">
        <f>'5.b'!G27</f>
        <v>0</v>
      </c>
      <c r="L24" s="871">
        <f>+H24+J24</f>
        <v>24935.29823</v>
      </c>
      <c r="M24" s="873">
        <f>+I24+K24</f>
        <v>24548.551620000002</v>
      </c>
      <c r="N24" s="874"/>
    </row>
    <row r="25" spans="1:14" ht="12.75" customHeight="1">
      <c r="A25" s="853"/>
      <c r="B25" s="854"/>
      <c r="C25" s="855"/>
      <c r="D25" s="856" t="s">
        <v>1067</v>
      </c>
      <c r="E25" s="854"/>
      <c r="F25" s="857"/>
      <c r="G25" s="858">
        <f t="shared" si="2"/>
        <v>20</v>
      </c>
      <c r="H25" s="859">
        <f aca="true" t="shared" si="11" ref="H25:M25">+H26+H29</f>
        <v>0</v>
      </c>
      <c r="I25" s="860">
        <f t="shared" si="11"/>
        <v>320.0612</v>
      </c>
      <c r="J25" s="859">
        <f t="shared" si="11"/>
        <v>0</v>
      </c>
      <c r="K25" s="860">
        <f t="shared" si="11"/>
        <v>0</v>
      </c>
      <c r="L25" s="859">
        <f t="shared" si="11"/>
        <v>0</v>
      </c>
      <c r="M25" s="861">
        <f t="shared" si="11"/>
        <v>320.0612</v>
      </c>
      <c r="N25" s="839"/>
    </row>
    <row r="26" spans="1:14" ht="12.75" customHeight="1">
      <c r="A26" s="862"/>
      <c r="B26" s="863"/>
      <c r="C26" s="863"/>
      <c r="D26" s="863" t="s">
        <v>533</v>
      </c>
      <c r="E26" s="863" t="s">
        <v>1068</v>
      </c>
      <c r="F26" s="864"/>
      <c r="G26" s="865">
        <f t="shared" si="2"/>
        <v>21</v>
      </c>
      <c r="H26" s="866">
        <f aca="true" t="shared" si="12" ref="H26:M26">+H27+H28</f>
        <v>0</v>
      </c>
      <c r="I26" s="867">
        <f t="shared" si="12"/>
        <v>320.0612</v>
      </c>
      <c r="J26" s="866">
        <f t="shared" si="12"/>
        <v>0</v>
      </c>
      <c r="K26" s="867">
        <f t="shared" si="12"/>
        <v>0</v>
      </c>
      <c r="L26" s="866">
        <f t="shared" si="12"/>
        <v>0</v>
      </c>
      <c r="M26" s="868">
        <f t="shared" si="12"/>
        <v>320.0612</v>
      </c>
      <c r="N26" s="839"/>
    </row>
    <row r="27" spans="1:14" ht="12.75" customHeight="1">
      <c r="A27" s="869"/>
      <c r="B27" s="863"/>
      <c r="C27" s="863"/>
      <c r="D27" s="863"/>
      <c r="E27" s="863" t="s">
        <v>804</v>
      </c>
      <c r="F27" s="863" t="s">
        <v>806</v>
      </c>
      <c r="G27" s="865">
        <f t="shared" si="2"/>
        <v>22</v>
      </c>
      <c r="H27" s="950">
        <f>'5.d'!G30</f>
        <v>0</v>
      </c>
      <c r="I27" s="950">
        <f>'5.d'!H30</f>
        <v>320.0612</v>
      </c>
      <c r="J27" s="950">
        <f>'5.d'!I30</f>
        <v>0</v>
      </c>
      <c r="K27" s="950">
        <f>'5.d'!J30</f>
        <v>0</v>
      </c>
      <c r="L27" s="871">
        <f>+H27+J27</f>
        <v>0</v>
      </c>
      <c r="M27" s="873">
        <f>+I27+K27</f>
        <v>320.0612</v>
      </c>
      <c r="N27" s="874"/>
    </row>
    <row r="28" spans="1:14" ht="12.75" customHeight="1">
      <c r="A28" s="869"/>
      <c r="B28" s="863"/>
      <c r="C28" s="863"/>
      <c r="D28" s="863"/>
      <c r="E28" s="829"/>
      <c r="F28" s="863" t="s">
        <v>807</v>
      </c>
      <c r="G28" s="865">
        <f t="shared" si="2"/>
        <v>23</v>
      </c>
      <c r="H28" s="950"/>
      <c r="I28" s="951"/>
      <c r="J28" s="950"/>
      <c r="K28" s="951"/>
      <c r="L28" s="871">
        <f>+H28+J28</f>
        <v>0</v>
      </c>
      <c r="M28" s="873">
        <f>+I28+K28</f>
        <v>0</v>
      </c>
      <c r="N28" s="874"/>
    </row>
    <row r="29" spans="1:14" ht="13.5" customHeight="1">
      <c r="A29" s="862"/>
      <c r="B29" s="863"/>
      <c r="C29" s="863"/>
      <c r="D29" s="863"/>
      <c r="E29" s="863" t="s">
        <v>1069</v>
      </c>
      <c r="F29" s="864"/>
      <c r="G29" s="865">
        <f t="shared" si="2"/>
        <v>24</v>
      </c>
      <c r="H29" s="866">
        <f aca="true" t="shared" si="13" ref="H29:M29">+H30+H31</f>
        <v>0</v>
      </c>
      <c r="I29" s="867">
        <f t="shared" si="13"/>
        <v>0</v>
      </c>
      <c r="J29" s="866">
        <f t="shared" si="13"/>
        <v>0</v>
      </c>
      <c r="K29" s="867">
        <f>+K30+K31</f>
        <v>0</v>
      </c>
      <c r="L29" s="866">
        <f>+L30+L31</f>
        <v>0</v>
      </c>
      <c r="M29" s="868">
        <f t="shared" si="13"/>
        <v>0</v>
      </c>
      <c r="N29" s="874"/>
    </row>
    <row r="30" spans="1:14" ht="13.5" customHeight="1">
      <c r="A30" s="875"/>
      <c r="B30" s="863"/>
      <c r="C30" s="863"/>
      <c r="D30" s="863"/>
      <c r="E30" s="863" t="s">
        <v>804</v>
      </c>
      <c r="F30" s="863" t="s">
        <v>806</v>
      </c>
      <c r="G30" s="865">
        <f t="shared" si="2"/>
        <v>25</v>
      </c>
      <c r="H30" s="871">
        <f>'5.a'!D33</f>
        <v>0</v>
      </c>
      <c r="I30" s="872">
        <f>'5.a'!E33</f>
        <v>0</v>
      </c>
      <c r="J30" s="871">
        <f>'5.a'!F33</f>
        <v>0</v>
      </c>
      <c r="K30" s="872">
        <f>'5.a'!G33</f>
        <v>0</v>
      </c>
      <c r="L30" s="871">
        <f>+H30+J30</f>
        <v>0</v>
      </c>
      <c r="M30" s="873">
        <f>+I30+K30</f>
        <v>0</v>
      </c>
      <c r="N30" s="874"/>
    </row>
    <row r="31" spans="1:14" ht="13.5" customHeight="1">
      <c r="A31" s="878"/>
      <c r="B31" s="863"/>
      <c r="C31" s="863"/>
      <c r="D31" s="863"/>
      <c r="E31" s="829"/>
      <c r="F31" s="863" t="s">
        <v>807</v>
      </c>
      <c r="G31" s="865">
        <f t="shared" si="2"/>
        <v>26</v>
      </c>
      <c r="H31" s="871">
        <f>'5.b'!D42</f>
        <v>0</v>
      </c>
      <c r="I31" s="872">
        <f>'5.b'!E42</f>
        <v>0</v>
      </c>
      <c r="J31" s="871">
        <f>'5.b'!F42</f>
        <v>0</v>
      </c>
      <c r="K31" s="872">
        <f>'5.b'!G42</f>
        <v>0</v>
      </c>
      <c r="L31" s="871">
        <f>+H31+J31</f>
        <v>0</v>
      </c>
      <c r="M31" s="873">
        <f>+I31+K31</f>
        <v>0</v>
      </c>
      <c r="N31" s="874"/>
    </row>
    <row r="32" spans="1:14" ht="12.75" customHeight="1">
      <c r="A32" s="848"/>
      <c r="B32" s="1158" t="s">
        <v>880</v>
      </c>
      <c r="C32" s="1158"/>
      <c r="D32" s="1158" t="s">
        <v>691</v>
      </c>
      <c r="E32" s="1158" t="s">
        <v>805</v>
      </c>
      <c r="F32" s="1159"/>
      <c r="G32" s="849">
        <f>G31+1</f>
        <v>27</v>
      </c>
      <c r="H32" s="850">
        <f aca="true" t="shared" si="14" ref="H32:M32">+H33+H34</f>
        <v>9046.12549</v>
      </c>
      <c r="I32" s="851">
        <f t="shared" si="14"/>
        <v>9046.12549</v>
      </c>
      <c r="J32" s="850">
        <f t="shared" si="14"/>
        <v>0</v>
      </c>
      <c r="K32" s="851">
        <f t="shared" si="14"/>
        <v>0</v>
      </c>
      <c r="L32" s="850">
        <f t="shared" si="14"/>
        <v>9046.12549</v>
      </c>
      <c r="M32" s="852">
        <f t="shared" si="14"/>
        <v>9046.12549</v>
      </c>
      <c r="N32" s="839"/>
    </row>
    <row r="33" spans="1:17" s="876" customFormat="1" ht="12.75" customHeight="1">
      <c r="A33" s="875"/>
      <c r="B33" s="863"/>
      <c r="C33" s="863"/>
      <c r="D33" s="863"/>
      <c r="E33" s="879" t="s">
        <v>806</v>
      </c>
      <c r="F33" s="880"/>
      <c r="G33" s="865">
        <f>G32+1</f>
        <v>28</v>
      </c>
      <c r="H33" s="871">
        <f>'5.a'!D37</f>
        <v>0</v>
      </c>
      <c r="I33" s="872">
        <f>'5.a'!E37</f>
        <v>0</v>
      </c>
      <c r="J33" s="871">
        <f>'5.a'!F37</f>
        <v>0</v>
      </c>
      <c r="K33" s="872">
        <f>'5.a'!G37</f>
        <v>0</v>
      </c>
      <c r="L33" s="871">
        <f>+H33+J33</f>
        <v>0</v>
      </c>
      <c r="M33" s="873">
        <f>+I33+K33</f>
        <v>0</v>
      </c>
      <c r="N33" s="874"/>
      <c r="O33" s="955"/>
      <c r="P33" s="955"/>
      <c r="Q33" s="955"/>
    </row>
    <row r="34" spans="1:17" s="876" customFormat="1" ht="12.75" customHeight="1" thickBot="1">
      <c r="A34" s="881"/>
      <c r="B34" s="882"/>
      <c r="C34" s="882"/>
      <c r="D34" s="882"/>
      <c r="E34" s="883" t="s">
        <v>807</v>
      </c>
      <c r="F34" s="884"/>
      <c r="G34" s="885">
        <f t="shared" si="2"/>
        <v>29</v>
      </c>
      <c r="H34" s="886">
        <f>'5.b'!D45</f>
        <v>9046.12549</v>
      </c>
      <c r="I34" s="887">
        <f>'5.b'!E45</f>
        <v>9046.12549</v>
      </c>
      <c r="J34" s="886">
        <f>'5.b'!F45</f>
        <v>0</v>
      </c>
      <c r="K34" s="887">
        <f>'5.b'!G45</f>
        <v>0</v>
      </c>
      <c r="L34" s="886">
        <f>+H34+J34</f>
        <v>9046.12549</v>
      </c>
      <c r="M34" s="888">
        <f>+I34+K34</f>
        <v>9046.12549</v>
      </c>
      <c r="N34" s="874"/>
      <c r="O34" s="955"/>
      <c r="P34" s="955"/>
      <c r="Q34" s="955"/>
    </row>
    <row r="35" spans="1:17" s="876" customFormat="1" ht="12.75" customHeight="1" thickBot="1">
      <c r="A35" s="889"/>
      <c r="B35" s="889"/>
      <c r="C35" s="889"/>
      <c r="D35" s="889"/>
      <c r="E35" s="889"/>
      <c r="F35" s="889"/>
      <c r="G35" s="889"/>
      <c r="H35" s="890"/>
      <c r="I35" s="890"/>
      <c r="J35" s="890"/>
      <c r="K35" s="890"/>
      <c r="L35" s="890"/>
      <c r="M35" s="890"/>
      <c r="N35" s="891"/>
      <c r="O35" s="955"/>
      <c r="P35" s="955"/>
      <c r="Q35" s="955"/>
    </row>
    <row r="36" spans="1:16" ht="12.75" customHeight="1">
      <c r="A36" s="1160" t="s">
        <v>881</v>
      </c>
      <c r="B36" s="1161"/>
      <c r="C36" s="1161"/>
      <c r="D36" s="1161"/>
      <c r="E36" s="1161"/>
      <c r="F36" s="1162"/>
      <c r="G36" s="844">
        <f>G34+1</f>
        <v>30</v>
      </c>
      <c r="H36" s="845">
        <f aca="true" t="shared" si="15" ref="H36:M36">+H37+H42</f>
        <v>277722.45539</v>
      </c>
      <c r="I36" s="846">
        <f t="shared" si="15"/>
        <v>277174.576</v>
      </c>
      <c r="J36" s="845">
        <f t="shared" si="15"/>
        <v>9301.37603</v>
      </c>
      <c r="K36" s="846">
        <f t="shared" si="15"/>
        <v>5192.20063</v>
      </c>
      <c r="L36" s="845">
        <f t="shared" si="15"/>
        <v>287023.83142</v>
      </c>
      <c r="M36" s="847">
        <f t="shared" si="15"/>
        <v>282366.77663000004</v>
      </c>
      <c r="N36" s="839"/>
      <c r="O36" s="955"/>
      <c r="P36" s="955"/>
    </row>
    <row r="37" spans="1:16" ht="12.75" customHeight="1">
      <c r="A37" s="862"/>
      <c r="B37" s="863"/>
      <c r="C37" s="892" t="s">
        <v>804</v>
      </c>
      <c r="D37" s="863" t="s">
        <v>1070</v>
      </c>
      <c r="E37" s="863"/>
      <c r="F37" s="864"/>
      <c r="G37" s="865">
        <f aca="true" t="shared" si="16" ref="G37:G55">G36+1</f>
        <v>31</v>
      </c>
      <c r="H37" s="866">
        <f aca="true" t="shared" si="17" ref="H37:M37">+H38+H39+H40+H41</f>
        <v>188417.65867</v>
      </c>
      <c r="I37" s="867">
        <f t="shared" si="17"/>
        <v>188705.59977</v>
      </c>
      <c r="J37" s="866">
        <f t="shared" si="17"/>
        <v>4972.20063</v>
      </c>
      <c r="K37" s="867">
        <f t="shared" si="17"/>
        <v>4972.20063</v>
      </c>
      <c r="L37" s="866">
        <f t="shared" si="17"/>
        <v>193389.8593</v>
      </c>
      <c r="M37" s="868">
        <f t="shared" si="17"/>
        <v>193677.8004</v>
      </c>
      <c r="N37" s="893"/>
      <c r="O37" s="955"/>
      <c r="P37" s="955"/>
    </row>
    <row r="38" spans="1:16" ht="12.75" customHeight="1">
      <c r="A38" s="862"/>
      <c r="B38" s="863"/>
      <c r="C38" s="863"/>
      <c r="D38" s="894" t="s">
        <v>804</v>
      </c>
      <c r="E38" s="895" t="s">
        <v>1071</v>
      </c>
      <c r="F38" s="864"/>
      <c r="G38" s="870">
        <f t="shared" si="16"/>
        <v>32</v>
      </c>
      <c r="H38" s="871">
        <f aca="true" t="shared" si="18" ref="H38:M38">+H10+H13</f>
        <v>188417.65867</v>
      </c>
      <c r="I38" s="872">
        <f t="shared" si="18"/>
        <v>188385.53857</v>
      </c>
      <c r="J38" s="871">
        <f t="shared" si="18"/>
        <v>4972.20063</v>
      </c>
      <c r="K38" s="872">
        <f t="shared" si="18"/>
        <v>4972.20063</v>
      </c>
      <c r="L38" s="871">
        <f t="shared" si="18"/>
        <v>193389.8593</v>
      </c>
      <c r="M38" s="873">
        <f t="shared" si="18"/>
        <v>193357.7392</v>
      </c>
      <c r="N38" s="893"/>
      <c r="O38" s="955"/>
      <c r="P38" s="955"/>
    </row>
    <row r="39" spans="1:16" ht="12.75" customHeight="1">
      <c r="A39" s="862"/>
      <c r="B39" s="863"/>
      <c r="C39" s="863"/>
      <c r="D39" s="863"/>
      <c r="E39" s="895" t="s">
        <v>1072</v>
      </c>
      <c r="F39" s="864"/>
      <c r="G39" s="870">
        <f t="shared" si="16"/>
        <v>33</v>
      </c>
      <c r="H39" s="871">
        <f aca="true" t="shared" si="19" ref="H39:M39">+H20+H23</f>
        <v>0</v>
      </c>
      <c r="I39" s="872">
        <f t="shared" si="19"/>
        <v>0</v>
      </c>
      <c r="J39" s="871">
        <f t="shared" si="19"/>
        <v>0</v>
      </c>
      <c r="K39" s="872">
        <f t="shared" si="19"/>
        <v>0</v>
      </c>
      <c r="L39" s="871">
        <f t="shared" si="19"/>
        <v>0</v>
      </c>
      <c r="M39" s="873">
        <f t="shared" si="19"/>
        <v>0</v>
      </c>
      <c r="N39" s="893"/>
      <c r="O39" s="955"/>
      <c r="P39" s="955"/>
    </row>
    <row r="40" spans="1:16" ht="12.75" customHeight="1">
      <c r="A40" s="862"/>
      <c r="B40" s="863"/>
      <c r="C40" s="863"/>
      <c r="D40" s="863"/>
      <c r="E40" s="895" t="s">
        <v>1073</v>
      </c>
      <c r="F40" s="864"/>
      <c r="G40" s="870">
        <f t="shared" si="16"/>
        <v>34</v>
      </c>
      <c r="H40" s="871">
        <f aca="true" t="shared" si="20" ref="H40:M40">+H27+H30</f>
        <v>0</v>
      </c>
      <c r="I40" s="872">
        <f t="shared" si="20"/>
        <v>320.0612</v>
      </c>
      <c r="J40" s="871">
        <f t="shared" si="20"/>
        <v>0</v>
      </c>
      <c r="K40" s="872">
        <f t="shared" si="20"/>
        <v>0</v>
      </c>
      <c r="L40" s="871">
        <f t="shared" si="20"/>
        <v>0</v>
      </c>
      <c r="M40" s="873">
        <f t="shared" si="20"/>
        <v>320.0612</v>
      </c>
      <c r="N40" s="896"/>
      <c r="O40" s="955"/>
      <c r="P40" s="955"/>
    </row>
    <row r="41" spans="1:16" ht="12.75" customHeight="1">
      <c r="A41" s="862"/>
      <c r="B41" s="863"/>
      <c r="C41" s="863"/>
      <c r="D41" s="894"/>
      <c r="E41" s="863" t="s">
        <v>1074</v>
      </c>
      <c r="F41" s="864"/>
      <c r="G41" s="870">
        <f t="shared" si="16"/>
        <v>35</v>
      </c>
      <c r="H41" s="871">
        <f aca="true" t="shared" si="21" ref="H41:M41">+H33</f>
        <v>0</v>
      </c>
      <c r="I41" s="872">
        <f t="shared" si="21"/>
        <v>0</v>
      </c>
      <c r="J41" s="871">
        <f t="shared" si="21"/>
        <v>0</v>
      </c>
      <c r="K41" s="872">
        <f t="shared" si="21"/>
        <v>0</v>
      </c>
      <c r="L41" s="871">
        <f t="shared" si="21"/>
        <v>0</v>
      </c>
      <c r="M41" s="873">
        <f t="shared" si="21"/>
        <v>0</v>
      </c>
      <c r="N41" s="896"/>
      <c r="O41" s="955"/>
      <c r="P41" s="955"/>
    </row>
    <row r="42" spans="1:14" ht="12.75" customHeight="1">
      <c r="A42" s="862"/>
      <c r="B42" s="863"/>
      <c r="C42" s="895"/>
      <c r="D42" s="863" t="s">
        <v>1075</v>
      </c>
      <c r="E42" s="863"/>
      <c r="F42" s="864"/>
      <c r="G42" s="865">
        <f t="shared" si="16"/>
        <v>36</v>
      </c>
      <c r="H42" s="866">
        <f aca="true" t="shared" si="22" ref="H42:M42">+H43+H44+H45+H46</f>
        <v>89304.79672000001</v>
      </c>
      <c r="I42" s="867">
        <f t="shared" si="22"/>
        <v>88468.97623000001</v>
      </c>
      <c r="J42" s="866">
        <f t="shared" si="22"/>
        <v>4329.1754</v>
      </c>
      <c r="K42" s="867">
        <f t="shared" si="22"/>
        <v>220</v>
      </c>
      <c r="L42" s="866">
        <f t="shared" si="22"/>
        <v>93633.97212</v>
      </c>
      <c r="M42" s="868">
        <f t="shared" si="22"/>
        <v>88688.97623000001</v>
      </c>
      <c r="N42" s="896"/>
    </row>
    <row r="43" spans="1:14" ht="12.75" customHeight="1">
      <c r="A43" s="862"/>
      <c r="B43" s="863"/>
      <c r="C43" s="895"/>
      <c r="D43" s="894" t="s">
        <v>804</v>
      </c>
      <c r="E43" s="895" t="s">
        <v>1076</v>
      </c>
      <c r="F43" s="864"/>
      <c r="G43" s="870">
        <f t="shared" si="16"/>
        <v>37</v>
      </c>
      <c r="H43" s="871">
        <f aca="true" t="shared" si="23" ref="H43:M43">+H11+H17</f>
        <v>55323.373</v>
      </c>
      <c r="I43" s="872">
        <f t="shared" si="23"/>
        <v>54874.29912</v>
      </c>
      <c r="J43" s="871">
        <f t="shared" si="23"/>
        <v>4329.1754</v>
      </c>
      <c r="K43" s="872">
        <f t="shared" si="23"/>
        <v>220</v>
      </c>
      <c r="L43" s="871">
        <f t="shared" si="23"/>
        <v>59652.5484</v>
      </c>
      <c r="M43" s="873">
        <f t="shared" si="23"/>
        <v>55094.29912</v>
      </c>
      <c r="N43" s="893"/>
    </row>
    <row r="44" spans="1:14" ht="12.75" customHeight="1">
      <c r="A44" s="862"/>
      <c r="B44" s="863"/>
      <c r="C44" s="895"/>
      <c r="D44" s="863"/>
      <c r="E44" s="895" t="s">
        <v>1077</v>
      </c>
      <c r="F44" s="864"/>
      <c r="G44" s="870">
        <f t="shared" si="16"/>
        <v>38</v>
      </c>
      <c r="H44" s="871">
        <f aca="true" t="shared" si="24" ref="H44:M44">+H21+H24</f>
        <v>24935.29823</v>
      </c>
      <c r="I44" s="872">
        <f t="shared" si="24"/>
        <v>24548.551620000002</v>
      </c>
      <c r="J44" s="871">
        <f t="shared" si="24"/>
        <v>0</v>
      </c>
      <c r="K44" s="872">
        <f t="shared" si="24"/>
        <v>0</v>
      </c>
      <c r="L44" s="871">
        <f t="shared" si="24"/>
        <v>24935.29823</v>
      </c>
      <c r="M44" s="873">
        <f t="shared" si="24"/>
        <v>24548.551620000002</v>
      </c>
      <c r="N44" s="896"/>
    </row>
    <row r="45" spans="1:14" ht="12.75" customHeight="1">
      <c r="A45" s="862"/>
      <c r="B45" s="863"/>
      <c r="C45" s="863"/>
      <c r="D45" s="863"/>
      <c r="E45" s="895" t="s">
        <v>1078</v>
      </c>
      <c r="F45" s="864"/>
      <c r="G45" s="870">
        <f t="shared" si="16"/>
        <v>39</v>
      </c>
      <c r="H45" s="871">
        <f aca="true" t="shared" si="25" ref="H45:M45">+H28+H31</f>
        <v>0</v>
      </c>
      <c r="I45" s="872">
        <f t="shared" si="25"/>
        <v>0</v>
      </c>
      <c r="J45" s="871">
        <f t="shared" si="25"/>
        <v>0</v>
      </c>
      <c r="K45" s="872">
        <f t="shared" si="25"/>
        <v>0</v>
      </c>
      <c r="L45" s="871">
        <f t="shared" si="25"/>
        <v>0</v>
      </c>
      <c r="M45" s="873">
        <f t="shared" si="25"/>
        <v>0</v>
      </c>
      <c r="N45" s="896"/>
    </row>
    <row r="46" spans="1:14" ht="12.75" customHeight="1">
      <c r="A46" s="862"/>
      <c r="B46" s="863"/>
      <c r="C46" s="863"/>
      <c r="D46" s="894"/>
      <c r="E46" s="863" t="s">
        <v>1079</v>
      </c>
      <c r="F46" s="864"/>
      <c r="G46" s="870">
        <f t="shared" si="16"/>
        <v>40</v>
      </c>
      <c r="H46" s="871">
        <f aca="true" t="shared" si="26" ref="H46:M46">+H34</f>
        <v>9046.12549</v>
      </c>
      <c r="I46" s="872">
        <f t="shared" si="26"/>
        <v>9046.12549</v>
      </c>
      <c r="J46" s="871">
        <f t="shared" si="26"/>
        <v>0</v>
      </c>
      <c r="K46" s="872">
        <f t="shared" si="26"/>
        <v>0</v>
      </c>
      <c r="L46" s="871">
        <f t="shared" si="26"/>
        <v>9046.12549</v>
      </c>
      <c r="M46" s="873">
        <f t="shared" si="26"/>
        <v>9046.12549</v>
      </c>
      <c r="N46" s="896"/>
    </row>
    <row r="47" spans="1:14" ht="12.75" customHeight="1">
      <c r="A47" s="1163" t="s">
        <v>1080</v>
      </c>
      <c r="B47" s="1164"/>
      <c r="C47" s="1164"/>
      <c r="D47" s="1164"/>
      <c r="E47" s="1164"/>
      <c r="F47" s="1165"/>
      <c r="G47" s="897">
        <f t="shared" si="16"/>
        <v>41</v>
      </c>
      <c r="H47" s="859">
        <f aca="true" t="shared" si="27" ref="H47:M47">+H48+H52</f>
        <v>277722.45539</v>
      </c>
      <c r="I47" s="860">
        <f t="shared" si="27"/>
        <v>277174.576</v>
      </c>
      <c r="J47" s="859">
        <f t="shared" si="27"/>
        <v>9301.37603</v>
      </c>
      <c r="K47" s="860">
        <f t="shared" si="27"/>
        <v>5192.20063</v>
      </c>
      <c r="L47" s="859">
        <f t="shared" si="27"/>
        <v>287023.83142000006</v>
      </c>
      <c r="M47" s="861">
        <f t="shared" si="27"/>
        <v>282366.77663000004</v>
      </c>
      <c r="N47" s="839"/>
    </row>
    <row r="48" spans="1:14" ht="12.75" customHeight="1">
      <c r="A48" s="862"/>
      <c r="B48" s="863"/>
      <c r="C48" s="892" t="s">
        <v>804</v>
      </c>
      <c r="D48" s="863" t="s">
        <v>1081</v>
      </c>
      <c r="E48" s="863"/>
      <c r="F48" s="864"/>
      <c r="G48" s="865">
        <f t="shared" si="16"/>
        <v>42</v>
      </c>
      <c r="H48" s="866">
        <f aca="true" t="shared" si="28" ref="H48:M48">+H49+H50+H51</f>
        <v>188417.65867</v>
      </c>
      <c r="I48" s="867">
        <f t="shared" si="28"/>
        <v>188705.59977</v>
      </c>
      <c r="J48" s="866">
        <f t="shared" si="28"/>
        <v>4972.20063</v>
      </c>
      <c r="K48" s="867">
        <f t="shared" si="28"/>
        <v>4972.20063</v>
      </c>
      <c r="L48" s="866">
        <f t="shared" si="28"/>
        <v>193389.8593</v>
      </c>
      <c r="M48" s="868">
        <f t="shared" si="28"/>
        <v>193677.8004</v>
      </c>
      <c r="N48" s="893"/>
    </row>
    <row r="49" spans="1:14" ht="12.75" customHeight="1">
      <c r="A49" s="862"/>
      <c r="B49" s="863"/>
      <c r="C49" s="863"/>
      <c r="D49" s="894" t="s">
        <v>804</v>
      </c>
      <c r="E49" s="863" t="s">
        <v>1082</v>
      </c>
      <c r="F49" s="864"/>
      <c r="G49" s="870">
        <f t="shared" si="16"/>
        <v>43</v>
      </c>
      <c r="H49" s="871">
        <f aca="true" t="shared" si="29" ref="H49:M49">+H10+H20+H27</f>
        <v>0</v>
      </c>
      <c r="I49" s="872">
        <f t="shared" si="29"/>
        <v>320.0612</v>
      </c>
      <c r="J49" s="871">
        <f t="shared" si="29"/>
        <v>0</v>
      </c>
      <c r="K49" s="872">
        <f t="shared" si="29"/>
        <v>0</v>
      </c>
      <c r="L49" s="871">
        <f t="shared" si="29"/>
        <v>0</v>
      </c>
      <c r="M49" s="873">
        <f t="shared" si="29"/>
        <v>320.0612</v>
      </c>
      <c r="N49" s="893"/>
    </row>
    <row r="50" spans="1:14" ht="12.75" customHeight="1">
      <c r="A50" s="862"/>
      <c r="B50" s="863"/>
      <c r="C50" s="863"/>
      <c r="D50" s="863"/>
      <c r="E50" s="863" t="s">
        <v>1083</v>
      </c>
      <c r="F50" s="864"/>
      <c r="G50" s="870">
        <f t="shared" si="16"/>
        <v>44</v>
      </c>
      <c r="H50" s="871">
        <f aca="true" t="shared" si="30" ref="H50:M50">+H13+H23+H30</f>
        <v>188417.65867</v>
      </c>
      <c r="I50" s="872">
        <f t="shared" si="30"/>
        <v>188385.53857</v>
      </c>
      <c r="J50" s="871">
        <f t="shared" si="30"/>
        <v>4972.20063</v>
      </c>
      <c r="K50" s="872">
        <f t="shared" si="30"/>
        <v>4972.20063</v>
      </c>
      <c r="L50" s="871">
        <f t="shared" si="30"/>
        <v>193389.8593</v>
      </c>
      <c r="M50" s="873">
        <f t="shared" si="30"/>
        <v>193357.7392</v>
      </c>
      <c r="N50" s="893"/>
    </row>
    <row r="51" spans="1:14" ht="12.75" customHeight="1">
      <c r="A51" s="862"/>
      <c r="B51" s="863"/>
      <c r="C51" s="863"/>
      <c r="D51" s="894"/>
      <c r="E51" s="863" t="s">
        <v>1084</v>
      </c>
      <c r="F51" s="864"/>
      <c r="G51" s="870">
        <f t="shared" si="16"/>
        <v>45</v>
      </c>
      <c r="H51" s="871">
        <f aca="true" t="shared" si="31" ref="H51:M51">+H33</f>
        <v>0</v>
      </c>
      <c r="I51" s="872">
        <f t="shared" si="31"/>
        <v>0</v>
      </c>
      <c r="J51" s="871">
        <f t="shared" si="31"/>
        <v>0</v>
      </c>
      <c r="K51" s="872">
        <f t="shared" si="31"/>
        <v>0</v>
      </c>
      <c r="L51" s="871">
        <f t="shared" si="31"/>
        <v>0</v>
      </c>
      <c r="M51" s="873">
        <f t="shared" si="31"/>
        <v>0</v>
      </c>
      <c r="N51" s="893"/>
    </row>
    <row r="52" spans="1:14" ht="12.75" customHeight="1">
      <c r="A52" s="862"/>
      <c r="B52" s="863"/>
      <c r="C52" s="895"/>
      <c r="D52" s="863" t="s">
        <v>1085</v>
      </c>
      <c r="E52" s="863"/>
      <c r="F52" s="864"/>
      <c r="G52" s="865">
        <f t="shared" si="16"/>
        <v>46</v>
      </c>
      <c r="H52" s="866">
        <f aca="true" t="shared" si="32" ref="H52:M52">+H53+H54+H55</f>
        <v>89304.79672000001</v>
      </c>
      <c r="I52" s="867">
        <f t="shared" si="32"/>
        <v>88468.97623000001</v>
      </c>
      <c r="J52" s="866">
        <f t="shared" si="32"/>
        <v>4329.1754</v>
      </c>
      <c r="K52" s="867">
        <f t="shared" si="32"/>
        <v>220</v>
      </c>
      <c r="L52" s="866">
        <f t="shared" si="32"/>
        <v>93633.97212000002</v>
      </c>
      <c r="M52" s="868">
        <f t="shared" si="32"/>
        <v>88688.97623000001</v>
      </c>
      <c r="N52" s="896"/>
    </row>
    <row r="53" spans="1:14" ht="12.75" customHeight="1">
      <c r="A53" s="862"/>
      <c r="B53" s="863"/>
      <c r="C53" s="895"/>
      <c r="D53" s="894" t="s">
        <v>804</v>
      </c>
      <c r="E53" s="863" t="s">
        <v>1086</v>
      </c>
      <c r="F53" s="864"/>
      <c r="G53" s="865">
        <f t="shared" si="16"/>
        <v>47</v>
      </c>
      <c r="H53" s="871">
        <f aca="true" t="shared" si="33" ref="H53:M53">+H11+H21+H28</f>
        <v>282.924</v>
      </c>
      <c r="I53" s="872">
        <f t="shared" si="33"/>
        <v>282.924</v>
      </c>
      <c r="J53" s="871">
        <f t="shared" si="33"/>
        <v>4109.1754</v>
      </c>
      <c r="K53" s="872">
        <f t="shared" si="33"/>
        <v>0</v>
      </c>
      <c r="L53" s="871">
        <f t="shared" si="33"/>
        <v>4392.0994</v>
      </c>
      <c r="M53" s="873">
        <f t="shared" si="33"/>
        <v>282.924</v>
      </c>
      <c r="N53" s="874"/>
    </row>
    <row r="54" spans="1:14" ht="12.75" customHeight="1">
      <c r="A54" s="862"/>
      <c r="B54" s="863"/>
      <c r="C54" s="895"/>
      <c r="D54" s="863"/>
      <c r="E54" s="863" t="s">
        <v>1087</v>
      </c>
      <c r="F54" s="864"/>
      <c r="G54" s="865">
        <f t="shared" si="16"/>
        <v>48</v>
      </c>
      <c r="H54" s="871">
        <f aca="true" t="shared" si="34" ref="H54:M54">+H17+H24+H31</f>
        <v>79975.74723000001</v>
      </c>
      <c r="I54" s="872">
        <f t="shared" si="34"/>
        <v>79139.92674000001</v>
      </c>
      <c r="J54" s="871">
        <f t="shared" si="34"/>
        <v>220</v>
      </c>
      <c r="K54" s="872">
        <f t="shared" si="34"/>
        <v>220</v>
      </c>
      <c r="L54" s="871">
        <f t="shared" si="34"/>
        <v>80195.74723000001</v>
      </c>
      <c r="M54" s="873">
        <f t="shared" si="34"/>
        <v>79359.92674000001</v>
      </c>
      <c r="N54" s="874"/>
    </row>
    <row r="55" spans="1:14" ht="12.75" customHeight="1" thickBot="1">
      <c r="A55" s="898"/>
      <c r="B55" s="882"/>
      <c r="C55" s="882"/>
      <c r="D55" s="882"/>
      <c r="E55" s="882" t="s">
        <v>1106</v>
      </c>
      <c r="F55" s="899"/>
      <c r="G55" s="900">
        <f t="shared" si="16"/>
        <v>49</v>
      </c>
      <c r="H55" s="886">
        <f aca="true" t="shared" si="35" ref="H55:M55">+H34</f>
        <v>9046.12549</v>
      </c>
      <c r="I55" s="887">
        <f t="shared" si="35"/>
        <v>9046.12549</v>
      </c>
      <c r="J55" s="886">
        <f t="shared" si="35"/>
        <v>0</v>
      </c>
      <c r="K55" s="887">
        <f t="shared" si="35"/>
        <v>0</v>
      </c>
      <c r="L55" s="886">
        <f t="shared" si="35"/>
        <v>9046.12549</v>
      </c>
      <c r="M55" s="888">
        <f t="shared" si="35"/>
        <v>9046.12549</v>
      </c>
      <c r="N55" s="896"/>
    </row>
    <row r="56" spans="1:13" ht="12.75">
      <c r="A56" s="829"/>
      <c r="B56" s="829"/>
      <c r="C56" s="829"/>
      <c r="D56" s="829"/>
      <c r="E56" s="829"/>
      <c r="F56" s="829"/>
      <c r="G56" s="831"/>
      <c r="H56" s="829"/>
      <c r="I56" s="829"/>
      <c r="J56" s="829"/>
      <c r="K56" s="829"/>
      <c r="L56" s="829"/>
      <c r="M56" s="829"/>
    </row>
    <row r="57" spans="1:13" ht="12.75">
      <c r="A57" s="829" t="s">
        <v>690</v>
      </c>
      <c r="B57" s="829"/>
      <c r="C57" s="829"/>
      <c r="D57" s="830"/>
      <c r="E57" s="830"/>
      <c r="F57" s="829"/>
      <c r="G57" s="831"/>
      <c r="H57" s="829"/>
      <c r="I57" s="829"/>
      <c r="J57" s="829"/>
      <c r="K57" s="829"/>
      <c r="L57" s="829"/>
      <c r="M57" s="829"/>
    </row>
    <row r="58" spans="1:14" ht="30.75" customHeight="1">
      <c r="A58" s="1157" t="s">
        <v>1035</v>
      </c>
      <c r="B58" s="1157"/>
      <c r="C58" s="1157"/>
      <c r="D58" s="1157"/>
      <c r="E58" s="1157"/>
      <c r="F58" s="1157"/>
      <c r="G58" s="1157"/>
      <c r="H58" s="1157"/>
      <c r="I58" s="1157"/>
      <c r="J58" s="1157"/>
      <c r="K58" s="1157"/>
      <c r="L58" s="1157"/>
      <c r="M58" s="1157"/>
      <c r="N58" s="1157"/>
    </row>
    <row r="59" spans="1:14" ht="42.75" customHeight="1">
      <c r="A59" s="1157" t="s">
        <v>1058</v>
      </c>
      <c r="B59" s="1157"/>
      <c r="C59" s="1157"/>
      <c r="D59" s="1157"/>
      <c r="E59" s="1157"/>
      <c r="F59" s="1157"/>
      <c r="G59" s="1157"/>
      <c r="H59" s="1157"/>
      <c r="I59" s="1157"/>
      <c r="J59" s="1157"/>
      <c r="K59" s="1157"/>
      <c r="L59" s="1157"/>
      <c r="M59" s="1157"/>
      <c r="N59" s="1157"/>
    </row>
    <row r="60" spans="1:14" ht="17.25" customHeight="1">
      <c r="A60" s="1157" t="s">
        <v>944</v>
      </c>
      <c r="B60" s="1157"/>
      <c r="C60" s="1157"/>
      <c r="D60" s="1157"/>
      <c r="E60" s="1157"/>
      <c r="F60" s="1157"/>
      <c r="G60" s="1157"/>
      <c r="H60" s="1157"/>
      <c r="I60" s="1157"/>
      <c r="J60" s="1157"/>
      <c r="K60" s="1157"/>
      <c r="L60" s="1157"/>
      <c r="M60" s="1157"/>
      <c r="N60" s="1157"/>
    </row>
    <row r="61" spans="1:13" ht="15.75" customHeight="1">
      <c r="A61" s="901" t="s">
        <v>945</v>
      </c>
      <c r="B61" s="829"/>
      <c r="C61" s="829"/>
      <c r="D61" s="829"/>
      <c r="E61" s="829"/>
      <c r="F61" s="829"/>
      <c r="G61" s="831"/>
      <c r="H61" s="829"/>
      <c r="I61" s="829"/>
      <c r="J61" s="829"/>
      <c r="K61" s="829"/>
      <c r="L61" s="829"/>
      <c r="M61" s="829"/>
    </row>
    <row r="62" spans="1:14" ht="12.75">
      <c r="A62" s="956"/>
      <c r="B62" s="956"/>
      <c r="C62" s="956"/>
      <c r="D62" s="956"/>
      <c r="E62" s="956"/>
      <c r="F62" s="956"/>
      <c r="G62" s="957"/>
      <c r="H62" s="956"/>
      <c r="I62" s="956"/>
      <c r="J62" s="956"/>
      <c r="K62" s="956"/>
      <c r="L62" s="956"/>
      <c r="M62" s="956"/>
      <c r="N62" s="958"/>
    </row>
    <row r="63" spans="1:14" ht="12.75">
      <c r="A63" s="956"/>
      <c r="B63" s="956"/>
      <c r="C63" s="956"/>
      <c r="D63" s="956"/>
      <c r="E63" s="956"/>
      <c r="F63" s="956"/>
      <c r="G63" s="957"/>
      <c r="H63" s="956"/>
      <c r="I63" s="956"/>
      <c r="J63" s="956"/>
      <c r="K63" s="956"/>
      <c r="L63" s="956"/>
      <c r="M63" s="956"/>
      <c r="N63" s="958"/>
    </row>
    <row r="64" spans="1:14" ht="12.75">
      <c r="A64" s="956"/>
      <c r="B64" s="956"/>
      <c r="C64" s="956"/>
      <c r="D64" s="956"/>
      <c r="E64" s="956"/>
      <c r="F64" s="956"/>
      <c r="G64" s="957"/>
      <c r="H64" s="956"/>
      <c r="I64" s="956"/>
      <c r="J64" s="956"/>
      <c r="K64" s="956"/>
      <c r="L64" s="956"/>
      <c r="M64" s="956"/>
      <c r="N64" s="958"/>
    </row>
    <row r="65" spans="7:14" s="952" customFormat="1" ht="12.75">
      <c r="G65" s="959"/>
      <c r="N65" s="958"/>
    </row>
    <row r="66" spans="7:14" s="952" customFormat="1" ht="12.75">
      <c r="G66" s="959"/>
      <c r="N66" s="958"/>
    </row>
    <row r="67" spans="7:14" s="952" customFormat="1" ht="12.75">
      <c r="G67" s="959"/>
      <c r="N67" s="958"/>
    </row>
    <row r="68" spans="7:14" s="952" customFormat="1" ht="12.75">
      <c r="G68" s="959"/>
      <c r="N68" s="958"/>
    </row>
    <row r="69" spans="7:14" s="952" customFormat="1" ht="12.75">
      <c r="G69" s="959"/>
      <c r="N69" s="958"/>
    </row>
    <row r="70" spans="7:14" s="952" customFormat="1" ht="12.75">
      <c r="G70" s="959"/>
      <c r="N70" s="958"/>
    </row>
    <row r="71" spans="7:14" s="952" customFormat="1" ht="12.75">
      <c r="G71" s="959"/>
      <c r="N71" s="958"/>
    </row>
  </sheetData>
  <sheetProtection/>
  <mergeCells count="13">
    <mergeCell ref="L3:M3"/>
    <mergeCell ref="A6:F6"/>
    <mergeCell ref="A3:F5"/>
    <mergeCell ref="G3:G5"/>
    <mergeCell ref="H3:I3"/>
    <mergeCell ref="J3:K3"/>
    <mergeCell ref="A60:N60"/>
    <mergeCell ref="B7:F7"/>
    <mergeCell ref="B32:F32"/>
    <mergeCell ref="A36:F36"/>
    <mergeCell ref="A47:F47"/>
    <mergeCell ref="A58:N58"/>
    <mergeCell ref="A59:N59"/>
  </mergeCells>
  <printOptions/>
  <pageMargins left="0.3937007874015748" right="0.3937007874015748" top="0.3937007874015748" bottom="0.3937007874015748" header="0" footer="0.15748031496062992"/>
  <pageSetup fitToHeight="3" horizontalDpi="600" verticalDpi="600" orientation="portrait" paperSize="9" scale="65"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Q59"/>
  <sheetViews>
    <sheetView zoomScale="89" zoomScaleNormal="89" zoomScalePageLayoutView="0" workbookViewId="0" topLeftCell="A1">
      <selection activeCell="I13" sqref="I13:M13"/>
    </sheetView>
  </sheetViews>
  <sheetFormatPr defaultColWidth="10.421875" defaultRowHeight="15"/>
  <cols>
    <col min="1" max="1" width="4.28125" style="82" customWidth="1"/>
    <col min="2" max="2" width="6.7109375" style="82" customWidth="1"/>
    <col min="3" max="3" width="49.421875" style="82" customWidth="1"/>
    <col min="4" max="4" width="16.00390625" style="82" customWidth="1"/>
    <col min="5" max="5" width="16.421875" style="82" customWidth="1"/>
    <col min="6" max="6" width="13.140625" style="82" customWidth="1"/>
    <col min="7" max="7" width="13.00390625" style="82" customWidth="1"/>
    <col min="8" max="8" width="15.28125" style="82" customWidth="1"/>
    <col min="9" max="9" width="16.421875" style="82" customWidth="1"/>
    <col min="10" max="10" width="9.7109375" style="82" customWidth="1"/>
    <col min="11" max="11" width="10.00390625" style="82" customWidth="1"/>
    <col min="12" max="12" width="10.140625" style="82" customWidth="1"/>
    <col min="13" max="13" width="11.421875" style="82" customWidth="1"/>
    <col min="14" max="14" width="1.7109375" style="82" customWidth="1"/>
    <col min="15" max="15" width="11.28125" style="82" customWidth="1"/>
    <col min="16" max="16" width="18.28125" style="82" customWidth="1"/>
    <col min="17" max="249" width="9.140625" style="82" customWidth="1"/>
    <col min="250" max="250" width="59.7109375" style="82" customWidth="1"/>
    <col min="251" max="16384" width="10.421875" style="82" customWidth="1"/>
  </cols>
  <sheetData>
    <row r="1" ht="15.75">
      <c r="A1" s="252" t="s">
        <v>926</v>
      </c>
    </row>
    <row r="2" spans="1:3" ht="15.75">
      <c r="A2" s="252"/>
      <c r="C2" s="614" t="s">
        <v>19</v>
      </c>
    </row>
    <row r="3" ht="13.5" customHeight="1" thickBot="1">
      <c r="P3" s="262" t="s">
        <v>552</v>
      </c>
    </row>
    <row r="4" spans="1:16" ht="39" customHeight="1">
      <c r="A4" s="1194" t="s">
        <v>531</v>
      </c>
      <c r="B4" s="1197" t="s">
        <v>1107</v>
      </c>
      <c r="C4" s="1198"/>
      <c r="D4" s="1203" t="s">
        <v>777</v>
      </c>
      <c r="E4" s="1204"/>
      <c r="F4" s="1204" t="s">
        <v>778</v>
      </c>
      <c r="G4" s="1204"/>
      <c r="H4" s="1204" t="s">
        <v>779</v>
      </c>
      <c r="I4" s="1204"/>
      <c r="J4" s="1205" t="s">
        <v>27</v>
      </c>
      <c r="K4" s="1206"/>
      <c r="L4" s="1207"/>
      <c r="M4" s="1186" t="s">
        <v>798</v>
      </c>
      <c r="N4" s="614"/>
      <c r="O4" s="1188" t="s">
        <v>25</v>
      </c>
      <c r="P4" s="1190" t="s">
        <v>780</v>
      </c>
    </row>
    <row r="5" spans="1:16" ht="13.5" customHeight="1">
      <c r="A5" s="1195"/>
      <c r="B5" s="1199"/>
      <c r="C5" s="1200"/>
      <c r="D5" s="253" t="s">
        <v>830</v>
      </c>
      <c r="E5" s="240" t="s">
        <v>831</v>
      </c>
      <c r="F5" s="249" t="s">
        <v>692</v>
      </c>
      <c r="G5" s="240" t="s">
        <v>697</v>
      </c>
      <c r="H5" s="249" t="s">
        <v>692</v>
      </c>
      <c r="I5" s="240" t="s">
        <v>697</v>
      </c>
      <c r="J5" s="254" t="s">
        <v>812</v>
      </c>
      <c r="K5" s="254" t="s">
        <v>813</v>
      </c>
      <c r="L5" s="254" t="s">
        <v>814</v>
      </c>
      <c r="M5" s="1187"/>
      <c r="N5" s="614"/>
      <c r="O5" s="1189"/>
      <c r="P5" s="1191"/>
    </row>
    <row r="6" spans="1:16" ht="15" customHeight="1" thickBot="1">
      <c r="A6" s="1196"/>
      <c r="B6" s="1201"/>
      <c r="C6" s="1202"/>
      <c r="D6" s="255" t="s">
        <v>611</v>
      </c>
      <c r="E6" s="242" t="s">
        <v>612</v>
      </c>
      <c r="F6" s="242" t="s">
        <v>613</v>
      </c>
      <c r="G6" s="242" t="s">
        <v>614</v>
      </c>
      <c r="H6" s="242" t="s">
        <v>694</v>
      </c>
      <c r="I6" s="242" t="s">
        <v>695</v>
      </c>
      <c r="J6" s="243" t="s">
        <v>617</v>
      </c>
      <c r="K6" s="256" t="s">
        <v>618</v>
      </c>
      <c r="L6" s="256" t="s">
        <v>619</v>
      </c>
      <c r="M6" s="244" t="s">
        <v>882</v>
      </c>
      <c r="N6" s="614"/>
      <c r="O6" s="250" t="s">
        <v>662</v>
      </c>
      <c r="P6" s="244" t="s">
        <v>815</v>
      </c>
    </row>
    <row r="7" spans="1:17" s="620" customFormat="1" ht="16.5" customHeight="1">
      <c r="A7" s="615">
        <f>+A6+1</f>
        <v>1</v>
      </c>
      <c r="B7" s="616" t="s">
        <v>696</v>
      </c>
      <c r="C7" s="617"/>
      <c r="D7" s="903">
        <f aca="true" t="shared" si="0" ref="D7:M7">+D8+D16</f>
        <v>188247.287</v>
      </c>
      <c r="E7" s="903">
        <f t="shared" si="0"/>
        <v>188215.1669</v>
      </c>
      <c r="F7" s="903">
        <f t="shared" si="0"/>
        <v>0</v>
      </c>
      <c r="G7" s="903">
        <f t="shared" si="0"/>
        <v>0</v>
      </c>
      <c r="H7" s="903">
        <f t="shared" si="0"/>
        <v>188247.287</v>
      </c>
      <c r="I7" s="903">
        <f t="shared" si="0"/>
        <v>188215.1669</v>
      </c>
      <c r="J7" s="903">
        <f t="shared" si="0"/>
        <v>0</v>
      </c>
      <c r="K7" s="903">
        <f t="shared" si="0"/>
        <v>23896.82411</v>
      </c>
      <c r="L7" s="903">
        <f t="shared" si="0"/>
        <v>0</v>
      </c>
      <c r="M7" s="904">
        <f t="shared" si="0"/>
        <v>32.12010000000009</v>
      </c>
      <c r="N7" s="905"/>
      <c r="O7" s="906">
        <f>+O8+O16</f>
        <v>0</v>
      </c>
      <c r="P7" s="904">
        <f>+P8+P16</f>
        <v>188215.1669</v>
      </c>
      <c r="Q7" s="658"/>
    </row>
    <row r="8" spans="1:17" s="614" customFormat="1" ht="14.25" customHeight="1">
      <c r="A8" s="631">
        <f>+A7+1</f>
        <v>2</v>
      </c>
      <c r="B8" s="1192" t="s">
        <v>893</v>
      </c>
      <c r="C8" s="1193"/>
      <c r="D8" s="907">
        <f>SUM(D9:D15)</f>
        <v>183648.263</v>
      </c>
      <c r="E8" s="907">
        <f>SUM(E9:E15)</f>
        <v>183625.201</v>
      </c>
      <c r="F8" s="907">
        <f aca="true" t="shared" si="1" ref="F8:L8">SUM(F9:F15)</f>
        <v>0</v>
      </c>
      <c r="G8" s="907">
        <f t="shared" si="1"/>
        <v>0</v>
      </c>
      <c r="H8" s="907">
        <f t="shared" si="1"/>
        <v>183648.263</v>
      </c>
      <c r="I8" s="907">
        <f t="shared" si="1"/>
        <v>183625.201</v>
      </c>
      <c r="J8" s="907">
        <f t="shared" si="1"/>
        <v>0</v>
      </c>
      <c r="K8" s="907">
        <f t="shared" si="1"/>
        <v>23896.82411</v>
      </c>
      <c r="L8" s="907">
        <f t="shared" si="1"/>
        <v>0</v>
      </c>
      <c r="M8" s="908">
        <f>SUM(M9:M15)</f>
        <v>23.061999999999898</v>
      </c>
      <c r="N8" s="909"/>
      <c r="O8" s="910">
        <f>SUM(O9:O15)</f>
        <v>0</v>
      </c>
      <c r="P8" s="908">
        <f>SUM(P9:P15)</f>
        <v>183625.201</v>
      </c>
      <c r="Q8" s="657"/>
    </row>
    <row r="9" spans="1:16" ht="12.75" customHeight="1">
      <c r="A9" s="253">
        <f>+A8+1</f>
        <v>3</v>
      </c>
      <c r="B9" s="257" t="s">
        <v>84</v>
      </c>
      <c r="C9" s="258" t="s">
        <v>837</v>
      </c>
      <c r="D9" s="790">
        <v>160641.893</v>
      </c>
      <c r="E9" s="790">
        <f>D9</f>
        <v>160641.893</v>
      </c>
      <c r="F9" s="790"/>
      <c r="G9" s="790"/>
      <c r="H9" s="911">
        <f aca="true" t="shared" si="2" ref="H9:I35">+D9+F9</f>
        <v>160641.893</v>
      </c>
      <c r="I9" s="911">
        <f t="shared" si="2"/>
        <v>160641.893</v>
      </c>
      <c r="J9" s="790"/>
      <c r="K9" s="790">
        <v>23896.82411</v>
      </c>
      <c r="L9" s="790"/>
      <c r="M9" s="912">
        <f aca="true" t="shared" si="3" ref="M9:M35">+H9-I9</f>
        <v>0</v>
      </c>
      <c r="N9" s="273"/>
      <c r="O9" s="795"/>
      <c r="P9" s="912">
        <f aca="true" t="shared" si="4" ref="P9:P35">+I9+O9</f>
        <v>160641.893</v>
      </c>
    </row>
    <row r="10" spans="1:16" ht="12.75" customHeight="1">
      <c r="A10" s="253">
        <f>A9+1</f>
        <v>4</v>
      </c>
      <c r="B10" s="257" t="s">
        <v>816</v>
      </c>
      <c r="C10" s="258" t="s">
        <v>817</v>
      </c>
      <c r="D10" s="790">
        <v>16693.8</v>
      </c>
      <c r="E10" s="790">
        <f>D10</f>
        <v>16693.8</v>
      </c>
      <c r="F10" s="790"/>
      <c r="G10" s="790"/>
      <c r="H10" s="911">
        <f t="shared" si="2"/>
        <v>16693.8</v>
      </c>
      <c r="I10" s="911">
        <f t="shared" si="2"/>
        <v>16693.8</v>
      </c>
      <c r="J10" s="790"/>
      <c r="K10" s="790"/>
      <c r="L10" s="790"/>
      <c r="M10" s="912">
        <f t="shared" si="3"/>
        <v>0</v>
      </c>
      <c r="N10" s="273"/>
      <c r="O10" s="795"/>
      <c r="P10" s="912">
        <f t="shared" si="4"/>
        <v>16693.8</v>
      </c>
    </row>
    <row r="11" spans="1:16" ht="12.75" customHeight="1">
      <c r="A11" s="253">
        <f aca="true" t="shared" si="5" ref="A11:A16">+A10+1</f>
        <v>5</v>
      </c>
      <c r="B11" s="271" t="s">
        <v>818</v>
      </c>
      <c r="C11" s="272" t="s">
        <v>819</v>
      </c>
      <c r="D11" s="790"/>
      <c r="E11" s="790"/>
      <c r="F11" s="790"/>
      <c r="G11" s="790"/>
      <c r="H11" s="911">
        <f t="shared" si="2"/>
        <v>0</v>
      </c>
      <c r="I11" s="911">
        <f t="shared" si="2"/>
        <v>0</v>
      </c>
      <c r="J11" s="790"/>
      <c r="K11" s="790"/>
      <c r="L11" s="790"/>
      <c r="M11" s="912">
        <f t="shared" si="3"/>
        <v>0</v>
      </c>
      <c r="N11" s="273"/>
      <c r="O11" s="795"/>
      <c r="P11" s="912">
        <f t="shared" si="4"/>
        <v>0</v>
      </c>
    </row>
    <row r="12" spans="1:16" ht="13.5" customHeight="1">
      <c r="A12" s="253">
        <f t="shared" si="5"/>
        <v>6</v>
      </c>
      <c r="B12" s="257" t="s">
        <v>820</v>
      </c>
      <c r="C12" s="258" t="s">
        <v>821</v>
      </c>
      <c r="D12" s="790">
        <v>132.57</v>
      </c>
      <c r="E12" s="790">
        <f>D12</f>
        <v>132.57</v>
      </c>
      <c r="F12" s="790"/>
      <c r="G12" s="790"/>
      <c r="H12" s="911">
        <f t="shared" si="2"/>
        <v>132.57</v>
      </c>
      <c r="I12" s="911">
        <f t="shared" si="2"/>
        <v>132.57</v>
      </c>
      <c r="J12" s="790"/>
      <c r="K12" s="790"/>
      <c r="L12" s="790"/>
      <c r="M12" s="912">
        <f t="shared" si="3"/>
        <v>0</v>
      </c>
      <c r="N12" s="273"/>
      <c r="O12" s="795"/>
      <c r="P12" s="912">
        <f t="shared" si="4"/>
        <v>132.57</v>
      </c>
    </row>
    <row r="13" spans="1:16" ht="12.75" customHeight="1">
      <c r="A13" s="253">
        <f t="shared" si="5"/>
        <v>7</v>
      </c>
      <c r="B13" s="257" t="s">
        <v>826</v>
      </c>
      <c r="C13" s="258" t="s">
        <v>905</v>
      </c>
      <c r="D13" s="790">
        <v>6180</v>
      </c>
      <c r="E13" s="790">
        <v>6156.938</v>
      </c>
      <c r="F13" s="790"/>
      <c r="G13" s="790"/>
      <c r="H13" s="911">
        <f t="shared" si="2"/>
        <v>6180</v>
      </c>
      <c r="I13" s="911">
        <f t="shared" si="2"/>
        <v>6156.938</v>
      </c>
      <c r="J13" s="790"/>
      <c r="K13" s="790"/>
      <c r="L13" s="790"/>
      <c r="M13" s="912">
        <f t="shared" si="3"/>
        <v>23.061999999999898</v>
      </c>
      <c r="N13" s="273"/>
      <c r="O13" s="795"/>
      <c r="P13" s="912">
        <f t="shared" si="4"/>
        <v>6156.938</v>
      </c>
    </row>
    <row r="14" spans="1:16" ht="12.75" customHeight="1">
      <c r="A14" s="253">
        <f t="shared" si="5"/>
        <v>8</v>
      </c>
      <c r="B14" s="257" t="s">
        <v>822</v>
      </c>
      <c r="C14" s="259" t="s">
        <v>823</v>
      </c>
      <c r="D14" s="790"/>
      <c r="E14" s="790"/>
      <c r="F14" s="790"/>
      <c r="G14" s="790"/>
      <c r="H14" s="911">
        <f t="shared" si="2"/>
        <v>0</v>
      </c>
      <c r="I14" s="911">
        <f t="shared" si="2"/>
        <v>0</v>
      </c>
      <c r="J14" s="790"/>
      <c r="K14" s="790"/>
      <c r="L14" s="790"/>
      <c r="M14" s="912">
        <f t="shared" si="3"/>
        <v>0</v>
      </c>
      <c r="N14" s="273"/>
      <c r="O14" s="795"/>
      <c r="P14" s="912">
        <f t="shared" si="4"/>
        <v>0</v>
      </c>
    </row>
    <row r="15" spans="1:16" ht="12.75" customHeight="1">
      <c r="A15" s="253">
        <f t="shared" si="5"/>
        <v>9</v>
      </c>
      <c r="B15" s="260" t="s">
        <v>824</v>
      </c>
      <c r="C15" s="261" t="s">
        <v>825</v>
      </c>
      <c r="D15" s="790"/>
      <c r="E15" s="790"/>
      <c r="F15" s="790"/>
      <c r="G15" s="790"/>
      <c r="H15" s="911">
        <f>+D15+F15</f>
        <v>0</v>
      </c>
      <c r="I15" s="911">
        <f>+E15+G15</f>
        <v>0</v>
      </c>
      <c r="J15" s="790"/>
      <c r="K15" s="790"/>
      <c r="L15" s="790"/>
      <c r="M15" s="912">
        <f t="shared" si="3"/>
        <v>0</v>
      </c>
      <c r="N15" s="626"/>
      <c r="O15" s="795"/>
      <c r="P15" s="912">
        <f t="shared" si="4"/>
        <v>0</v>
      </c>
    </row>
    <row r="16" spans="1:16" s="614" customFormat="1" ht="12.75" customHeight="1">
      <c r="A16" s="631">
        <f t="shared" si="5"/>
        <v>10</v>
      </c>
      <c r="B16" s="1182" t="s">
        <v>894</v>
      </c>
      <c r="C16" s="1183"/>
      <c r="D16" s="907">
        <f aca="true" t="shared" si="6" ref="D16:M16">SUM(D17:D21)</f>
        <v>4599.024</v>
      </c>
      <c r="E16" s="907">
        <f t="shared" si="6"/>
        <v>4589.9659</v>
      </c>
      <c r="F16" s="907">
        <f t="shared" si="6"/>
        <v>0</v>
      </c>
      <c r="G16" s="907">
        <f t="shared" si="6"/>
        <v>0</v>
      </c>
      <c r="H16" s="907">
        <f t="shared" si="6"/>
        <v>4599.024</v>
      </c>
      <c r="I16" s="907">
        <f t="shared" si="6"/>
        <v>4589.9659</v>
      </c>
      <c r="J16" s="907">
        <f t="shared" si="6"/>
        <v>0</v>
      </c>
      <c r="K16" s="907">
        <f t="shared" si="6"/>
        <v>0</v>
      </c>
      <c r="L16" s="907">
        <f t="shared" si="6"/>
        <v>0</v>
      </c>
      <c r="M16" s="908">
        <f t="shared" si="6"/>
        <v>9.058100000000195</v>
      </c>
      <c r="N16" s="622"/>
      <c r="O16" s="910">
        <f>SUM(O17:O21)</f>
        <v>0</v>
      </c>
      <c r="P16" s="908">
        <f>SUM(P17:P21)</f>
        <v>4589.9659</v>
      </c>
    </row>
    <row r="17" spans="1:16" s="614" customFormat="1" ht="12.75" customHeight="1">
      <c r="A17" s="629">
        <f>A16+1</f>
        <v>11</v>
      </c>
      <c r="B17" s="271" t="s">
        <v>818</v>
      </c>
      <c r="C17" s="772" t="s">
        <v>819</v>
      </c>
      <c r="D17" s="790">
        <v>4599.024</v>
      </c>
      <c r="E17" s="790">
        <v>4589.9659</v>
      </c>
      <c r="F17" s="790"/>
      <c r="G17" s="790"/>
      <c r="H17" s="911">
        <f t="shared" si="2"/>
        <v>4599.024</v>
      </c>
      <c r="I17" s="911">
        <f t="shared" si="2"/>
        <v>4589.9659</v>
      </c>
      <c r="J17" s="790"/>
      <c r="K17" s="790"/>
      <c r="L17" s="790"/>
      <c r="M17" s="912">
        <f t="shared" si="3"/>
        <v>9.058100000000195</v>
      </c>
      <c r="N17" s="273"/>
      <c r="O17" s="795"/>
      <c r="P17" s="912">
        <f t="shared" si="4"/>
        <v>4589.9659</v>
      </c>
    </row>
    <row r="18" spans="1:16" ht="12.75" customHeight="1">
      <c r="A18" s="629">
        <f>A17+1</f>
        <v>12</v>
      </c>
      <c r="B18" s="257" t="s">
        <v>826</v>
      </c>
      <c r="C18" s="773" t="s">
        <v>827</v>
      </c>
      <c r="D18" s="790"/>
      <c r="E18" s="790"/>
      <c r="F18" s="790"/>
      <c r="G18" s="790"/>
      <c r="H18" s="911">
        <f t="shared" si="2"/>
        <v>0</v>
      </c>
      <c r="I18" s="911">
        <f t="shared" si="2"/>
        <v>0</v>
      </c>
      <c r="J18" s="790"/>
      <c r="K18" s="790"/>
      <c r="L18" s="790"/>
      <c r="M18" s="912">
        <f t="shared" si="3"/>
        <v>0</v>
      </c>
      <c r="N18" s="273"/>
      <c r="O18" s="795"/>
      <c r="P18" s="912">
        <f t="shared" si="4"/>
        <v>0</v>
      </c>
    </row>
    <row r="19" spans="1:16" ht="12.75" customHeight="1">
      <c r="A19" s="629">
        <f>A18+1</f>
        <v>13</v>
      </c>
      <c r="B19" s="257" t="s">
        <v>828</v>
      </c>
      <c r="C19" s="773" t="s">
        <v>829</v>
      </c>
      <c r="D19" s="790"/>
      <c r="E19" s="790"/>
      <c r="F19" s="790"/>
      <c r="G19" s="790"/>
      <c r="H19" s="911">
        <f t="shared" si="2"/>
        <v>0</v>
      </c>
      <c r="I19" s="911">
        <f t="shared" si="2"/>
        <v>0</v>
      </c>
      <c r="J19" s="790"/>
      <c r="K19" s="790"/>
      <c r="L19" s="790"/>
      <c r="M19" s="912">
        <f t="shared" si="3"/>
        <v>0</v>
      </c>
      <c r="N19" s="273"/>
      <c r="O19" s="795"/>
      <c r="P19" s="912">
        <f t="shared" si="4"/>
        <v>0</v>
      </c>
    </row>
    <row r="20" spans="1:16" ht="12.75" customHeight="1">
      <c r="A20" s="629">
        <f>A19+1</f>
        <v>14</v>
      </c>
      <c r="B20" s="260" t="s">
        <v>946</v>
      </c>
      <c r="C20" s="773" t="s">
        <v>1108</v>
      </c>
      <c r="D20" s="790"/>
      <c r="E20" s="790"/>
      <c r="F20" s="790"/>
      <c r="G20" s="790"/>
      <c r="H20" s="911">
        <f t="shared" si="2"/>
        <v>0</v>
      </c>
      <c r="I20" s="911">
        <f t="shared" si="2"/>
        <v>0</v>
      </c>
      <c r="J20" s="790"/>
      <c r="K20" s="790"/>
      <c r="L20" s="790"/>
      <c r="M20" s="912">
        <f t="shared" si="3"/>
        <v>0</v>
      </c>
      <c r="N20" s="273"/>
      <c r="O20" s="795"/>
      <c r="P20" s="912">
        <f t="shared" si="4"/>
        <v>0</v>
      </c>
    </row>
    <row r="21" spans="1:16" ht="12.75" customHeight="1">
      <c r="A21" s="629">
        <f>A20+1</f>
        <v>15</v>
      </c>
      <c r="B21" s="260"/>
      <c r="C21" s="773" t="s">
        <v>906</v>
      </c>
      <c r="D21" s="790"/>
      <c r="E21" s="790"/>
      <c r="F21" s="790"/>
      <c r="G21" s="790"/>
      <c r="H21" s="911">
        <f t="shared" si="2"/>
        <v>0</v>
      </c>
      <c r="I21" s="911">
        <f t="shared" si="2"/>
        <v>0</v>
      </c>
      <c r="J21" s="790"/>
      <c r="K21" s="790"/>
      <c r="L21" s="790"/>
      <c r="M21" s="912">
        <f t="shared" si="3"/>
        <v>0</v>
      </c>
      <c r="N21" s="273"/>
      <c r="O21" s="795"/>
      <c r="P21" s="912">
        <f t="shared" si="4"/>
        <v>0</v>
      </c>
    </row>
    <row r="22" spans="1:17" s="620" customFormat="1" ht="12.75" customHeight="1">
      <c r="A22" s="778">
        <f>+A21+1</f>
        <v>16</v>
      </c>
      <c r="B22" s="1182" t="s">
        <v>840</v>
      </c>
      <c r="C22" s="1183"/>
      <c r="D22" s="907">
        <f aca="true" t="shared" si="7" ref="D22:M22">SUM(D23:D32)</f>
        <v>0</v>
      </c>
      <c r="E22" s="907">
        <f t="shared" si="7"/>
        <v>0</v>
      </c>
      <c r="F22" s="907">
        <f t="shared" si="7"/>
        <v>0</v>
      </c>
      <c r="G22" s="907">
        <f t="shared" si="7"/>
        <v>0</v>
      </c>
      <c r="H22" s="907">
        <f t="shared" si="7"/>
        <v>0</v>
      </c>
      <c r="I22" s="907">
        <f t="shared" si="7"/>
        <v>0</v>
      </c>
      <c r="J22" s="907">
        <f t="shared" si="7"/>
        <v>0</v>
      </c>
      <c r="K22" s="907">
        <f t="shared" si="7"/>
        <v>0</v>
      </c>
      <c r="L22" s="907">
        <f t="shared" si="7"/>
        <v>0</v>
      </c>
      <c r="M22" s="908">
        <f t="shared" si="7"/>
        <v>0</v>
      </c>
      <c r="N22" s="618"/>
      <c r="O22" s="910">
        <f>SUM(O23:O32)</f>
        <v>0</v>
      </c>
      <c r="P22" s="908">
        <f>SUM(P23:P32)</f>
        <v>0</v>
      </c>
      <c r="Q22" s="658"/>
    </row>
    <row r="23" spans="1:16" s="620" customFormat="1" ht="12.75" customHeight="1">
      <c r="A23" s="631">
        <f aca="true" t="shared" si="8" ref="A23:A37">A22+1</f>
        <v>17</v>
      </c>
      <c r="B23" s="655" t="s">
        <v>1109</v>
      </c>
      <c r="C23" s="774"/>
      <c r="D23" s="790"/>
      <c r="E23" s="790"/>
      <c r="F23" s="790"/>
      <c r="G23" s="790"/>
      <c r="H23" s="911">
        <f t="shared" si="2"/>
        <v>0</v>
      </c>
      <c r="I23" s="911">
        <f t="shared" si="2"/>
        <v>0</v>
      </c>
      <c r="J23" s="790"/>
      <c r="K23" s="790"/>
      <c r="L23" s="790"/>
      <c r="M23" s="912">
        <f t="shared" si="3"/>
        <v>0</v>
      </c>
      <c r="N23" s="633"/>
      <c r="O23" s="795"/>
      <c r="P23" s="912">
        <f t="shared" si="4"/>
        <v>0</v>
      </c>
    </row>
    <row r="24" spans="1:16" s="620" customFormat="1" ht="12.75" customHeight="1">
      <c r="A24" s="631">
        <f t="shared" si="8"/>
        <v>18</v>
      </c>
      <c r="B24" s="655" t="s">
        <v>1110</v>
      </c>
      <c r="C24" s="774"/>
      <c r="D24" s="790"/>
      <c r="E24" s="790"/>
      <c r="F24" s="790"/>
      <c r="G24" s="790"/>
      <c r="H24" s="911">
        <f t="shared" si="2"/>
        <v>0</v>
      </c>
      <c r="I24" s="911">
        <f t="shared" si="2"/>
        <v>0</v>
      </c>
      <c r="J24" s="790"/>
      <c r="K24" s="790"/>
      <c r="L24" s="790"/>
      <c r="M24" s="912">
        <f t="shared" si="3"/>
        <v>0</v>
      </c>
      <c r="N24" s="633"/>
      <c r="O24" s="795"/>
      <c r="P24" s="912">
        <f t="shared" si="4"/>
        <v>0</v>
      </c>
    </row>
    <row r="25" spans="1:16" s="620" customFormat="1" ht="12.75" customHeight="1">
      <c r="A25" s="631">
        <f t="shared" si="8"/>
        <v>19</v>
      </c>
      <c r="B25" s="655" t="s">
        <v>902</v>
      </c>
      <c r="C25" s="774"/>
      <c r="D25" s="790"/>
      <c r="E25" s="790"/>
      <c r="F25" s="790"/>
      <c r="G25" s="790"/>
      <c r="H25" s="911">
        <f t="shared" si="2"/>
        <v>0</v>
      </c>
      <c r="I25" s="911">
        <f t="shared" si="2"/>
        <v>0</v>
      </c>
      <c r="J25" s="790"/>
      <c r="K25" s="790"/>
      <c r="L25" s="790"/>
      <c r="M25" s="912">
        <f t="shared" si="3"/>
        <v>0</v>
      </c>
      <c r="N25" s="633"/>
      <c r="O25" s="795"/>
      <c r="P25" s="912">
        <f t="shared" si="4"/>
        <v>0</v>
      </c>
    </row>
    <row r="26" spans="1:16" s="620" customFormat="1" ht="12.75" customHeight="1">
      <c r="A26" s="631">
        <f t="shared" si="8"/>
        <v>20</v>
      </c>
      <c r="B26" s="655" t="s">
        <v>947</v>
      </c>
      <c r="C26" s="774"/>
      <c r="D26" s="790"/>
      <c r="E26" s="790"/>
      <c r="F26" s="790"/>
      <c r="G26" s="790"/>
      <c r="H26" s="911">
        <f t="shared" si="2"/>
        <v>0</v>
      </c>
      <c r="I26" s="911">
        <f t="shared" si="2"/>
        <v>0</v>
      </c>
      <c r="J26" s="790"/>
      <c r="K26" s="790"/>
      <c r="L26" s="790"/>
      <c r="M26" s="912">
        <f t="shared" si="3"/>
        <v>0</v>
      </c>
      <c r="N26" s="633"/>
      <c r="O26" s="795"/>
      <c r="P26" s="912">
        <f t="shared" si="4"/>
        <v>0</v>
      </c>
    </row>
    <row r="27" spans="1:16" s="620" customFormat="1" ht="12.75" customHeight="1">
      <c r="A27" s="631">
        <f t="shared" si="8"/>
        <v>21</v>
      </c>
      <c r="B27" s="655" t="s">
        <v>1111</v>
      </c>
      <c r="C27" s="774"/>
      <c r="D27" s="790"/>
      <c r="E27" s="790"/>
      <c r="F27" s="790"/>
      <c r="G27" s="790"/>
      <c r="H27" s="911">
        <f t="shared" si="2"/>
        <v>0</v>
      </c>
      <c r="I27" s="911">
        <f t="shared" si="2"/>
        <v>0</v>
      </c>
      <c r="J27" s="790"/>
      <c r="K27" s="790"/>
      <c r="L27" s="790"/>
      <c r="M27" s="912">
        <f t="shared" si="3"/>
        <v>0</v>
      </c>
      <c r="N27" s="633"/>
      <c r="O27" s="795"/>
      <c r="P27" s="912">
        <f t="shared" si="4"/>
        <v>0</v>
      </c>
    </row>
    <row r="28" spans="1:16" s="620" customFormat="1" ht="12.75" customHeight="1">
      <c r="A28" s="631">
        <f t="shared" si="8"/>
        <v>22</v>
      </c>
      <c r="B28" s="655" t="s">
        <v>1112</v>
      </c>
      <c r="C28" s="774"/>
      <c r="D28" s="790"/>
      <c r="E28" s="790"/>
      <c r="F28" s="790"/>
      <c r="G28" s="790"/>
      <c r="H28" s="911">
        <f t="shared" si="2"/>
        <v>0</v>
      </c>
      <c r="I28" s="911">
        <f t="shared" si="2"/>
        <v>0</v>
      </c>
      <c r="J28" s="790"/>
      <c r="K28" s="790"/>
      <c r="L28" s="790"/>
      <c r="M28" s="912">
        <f t="shared" si="3"/>
        <v>0</v>
      </c>
      <c r="N28" s="633"/>
      <c r="O28" s="795"/>
      <c r="P28" s="912">
        <f t="shared" si="4"/>
        <v>0</v>
      </c>
    </row>
    <row r="29" spans="1:16" s="620" customFormat="1" ht="12.75" customHeight="1">
      <c r="A29" s="631">
        <f t="shared" si="8"/>
        <v>23</v>
      </c>
      <c r="B29" s="655" t="s">
        <v>1113</v>
      </c>
      <c r="C29" s="774"/>
      <c r="D29" s="790"/>
      <c r="E29" s="790"/>
      <c r="F29" s="790"/>
      <c r="G29" s="790"/>
      <c r="H29" s="911">
        <f t="shared" si="2"/>
        <v>0</v>
      </c>
      <c r="I29" s="911">
        <f t="shared" si="2"/>
        <v>0</v>
      </c>
      <c r="J29" s="790"/>
      <c r="K29" s="790"/>
      <c r="L29" s="790"/>
      <c r="M29" s="912">
        <f t="shared" si="3"/>
        <v>0</v>
      </c>
      <c r="N29" s="633"/>
      <c r="O29" s="795"/>
      <c r="P29" s="912">
        <f t="shared" si="4"/>
        <v>0</v>
      </c>
    </row>
    <row r="30" spans="1:16" s="620" customFormat="1" ht="12.75" customHeight="1">
      <c r="A30" s="631">
        <f t="shared" si="8"/>
        <v>24</v>
      </c>
      <c r="B30" s="655" t="s">
        <v>948</v>
      </c>
      <c r="C30" s="774"/>
      <c r="D30" s="790"/>
      <c r="E30" s="790"/>
      <c r="F30" s="790"/>
      <c r="G30" s="790"/>
      <c r="H30" s="911">
        <f t="shared" si="2"/>
        <v>0</v>
      </c>
      <c r="I30" s="911">
        <f t="shared" si="2"/>
        <v>0</v>
      </c>
      <c r="J30" s="790"/>
      <c r="K30" s="790"/>
      <c r="L30" s="790"/>
      <c r="M30" s="912">
        <f t="shared" si="3"/>
        <v>0</v>
      </c>
      <c r="N30" s="633"/>
      <c r="O30" s="795"/>
      <c r="P30" s="912">
        <f t="shared" si="4"/>
        <v>0</v>
      </c>
    </row>
    <row r="31" spans="1:16" s="620" customFormat="1" ht="12.75" customHeight="1">
      <c r="A31" s="631">
        <f>A30+1</f>
        <v>25</v>
      </c>
      <c r="B31" s="655" t="s">
        <v>1114</v>
      </c>
      <c r="C31" s="774"/>
      <c r="D31" s="790"/>
      <c r="E31" s="790"/>
      <c r="F31" s="790"/>
      <c r="G31" s="790"/>
      <c r="H31" s="911">
        <f t="shared" si="2"/>
        <v>0</v>
      </c>
      <c r="I31" s="911">
        <f t="shared" si="2"/>
        <v>0</v>
      </c>
      <c r="J31" s="790"/>
      <c r="K31" s="790"/>
      <c r="L31" s="790"/>
      <c r="M31" s="912">
        <f t="shared" si="3"/>
        <v>0</v>
      </c>
      <c r="N31" s="633"/>
      <c r="O31" s="795"/>
      <c r="P31" s="912">
        <f t="shared" si="4"/>
        <v>0</v>
      </c>
    </row>
    <row r="32" spans="1:16" s="620" customFormat="1" ht="12.75" customHeight="1">
      <c r="A32" s="631">
        <f t="shared" si="8"/>
        <v>26</v>
      </c>
      <c r="B32" s="655" t="s">
        <v>949</v>
      </c>
      <c r="C32" s="632"/>
      <c r="D32" s="790"/>
      <c r="E32" s="790"/>
      <c r="F32" s="790"/>
      <c r="G32" s="790"/>
      <c r="H32" s="911">
        <f>+D32+F32</f>
        <v>0</v>
      </c>
      <c r="I32" s="911">
        <f>+E32+G32</f>
        <v>0</v>
      </c>
      <c r="J32" s="790"/>
      <c r="K32" s="790"/>
      <c r="L32" s="790"/>
      <c r="M32" s="912">
        <f t="shared" si="3"/>
        <v>0</v>
      </c>
      <c r="N32" s="633"/>
      <c r="O32" s="795"/>
      <c r="P32" s="912">
        <f t="shared" si="4"/>
        <v>0</v>
      </c>
    </row>
    <row r="33" spans="1:16" ht="12.75" customHeight="1">
      <c r="A33" s="778">
        <f t="shared" si="8"/>
        <v>27</v>
      </c>
      <c r="B33" s="1182" t="s">
        <v>838</v>
      </c>
      <c r="C33" s="1183"/>
      <c r="D33" s="907">
        <f>+D34+D35+D36</f>
        <v>0</v>
      </c>
      <c r="E33" s="907">
        <f aca="true" t="shared" si="9" ref="E33:L33">+E34+E35+E36</f>
        <v>0</v>
      </c>
      <c r="F33" s="907">
        <f t="shared" si="9"/>
        <v>0</v>
      </c>
      <c r="G33" s="907">
        <f t="shared" si="9"/>
        <v>0</v>
      </c>
      <c r="H33" s="907">
        <f t="shared" si="9"/>
        <v>0</v>
      </c>
      <c r="I33" s="907">
        <f t="shared" si="9"/>
        <v>0</v>
      </c>
      <c r="J33" s="907">
        <f t="shared" si="9"/>
        <v>0</v>
      </c>
      <c r="K33" s="907">
        <f t="shared" si="9"/>
        <v>0</v>
      </c>
      <c r="L33" s="907">
        <f t="shared" si="9"/>
        <v>0</v>
      </c>
      <c r="M33" s="908">
        <f>+M34+M35+M36</f>
        <v>0</v>
      </c>
      <c r="N33" s="618"/>
      <c r="O33" s="910">
        <f>+O34+O35+O36</f>
        <v>0</v>
      </c>
      <c r="P33" s="908">
        <f>+P34+P35+P36</f>
        <v>0</v>
      </c>
    </row>
    <row r="34" spans="1:16" ht="12.75" customHeight="1">
      <c r="A34" s="631">
        <f t="shared" si="8"/>
        <v>28</v>
      </c>
      <c r="B34" s="1184" t="s">
        <v>950</v>
      </c>
      <c r="C34" s="1185"/>
      <c r="D34" s="790"/>
      <c r="E34" s="790"/>
      <c r="F34" s="790"/>
      <c r="G34" s="790"/>
      <c r="H34" s="911">
        <f t="shared" si="2"/>
        <v>0</v>
      </c>
      <c r="I34" s="911">
        <f t="shared" si="2"/>
        <v>0</v>
      </c>
      <c r="J34" s="790"/>
      <c r="K34" s="790"/>
      <c r="L34" s="790"/>
      <c r="M34" s="912">
        <f t="shared" si="3"/>
        <v>0</v>
      </c>
      <c r="N34" s="634"/>
      <c r="O34" s="795"/>
      <c r="P34" s="912">
        <f t="shared" si="4"/>
        <v>0</v>
      </c>
    </row>
    <row r="35" spans="1:16" ht="12.75" customHeight="1">
      <c r="A35" s="631">
        <f t="shared" si="8"/>
        <v>29</v>
      </c>
      <c r="B35" s="1184" t="s">
        <v>951</v>
      </c>
      <c r="C35" s="1185"/>
      <c r="D35" s="790"/>
      <c r="E35" s="790"/>
      <c r="F35" s="790"/>
      <c r="G35" s="790"/>
      <c r="H35" s="911">
        <f t="shared" si="2"/>
        <v>0</v>
      </c>
      <c r="I35" s="911">
        <f t="shared" si="2"/>
        <v>0</v>
      </c>
      <c r="J35" s="790"/>
      <c r="K35" s="790"/>
      <c r="L35" s="790"/>
      <c r="M35" s="912">
        <f t="shared" si="3"/>
        <v>0</v>
      </c>
      <c r="N35" s="634"/>
      <c r="O35" s="795"/>
      <c r="P35" s="912">
        <f t="shared" si="4"/>
        <v>0</v>
      </c>
    </row>
    <row r="36" spans="1:16" ht="12.75" customHeight="1">
      <c r="A36" s="631">
        <f t="shared" si="8"/>
        <v>30</v>
      </c>
      <c r="B36" s="1184" t="s">
        <v>952</v>
      </c>
      <c r="C36" s="1185"/>
      <c r="D36" s="790"/>
      <c r="E36" s="790"/>
      <c r="F36" s="790"/>
      <c r="G36" s="790"/>
      <c r="H36" s="911">
        <f>+D36+F36</f>
        <v>0</v>
      </c>
      <c r="I36" s="911">
        <f>+E36+G36</f>
        <v>0</v>
      </c>
      <c r="J36" s="790"/>
      <c r="K36" s="790"/>
      <c r="L36" s="790"/>
      <c r="M36" s="912">
        <f>+H36-I36</f>
        <v>0</v>
      </c>
      <c r="N36" s="634"/>
      <c r="O36" s="795"/>
      <c r="P36" s="912">
        <f>+I36+O36</f>
        <v>0</v>
      </c>
    </row>
    <row r="37" spans="1:16" ht="12.75" customHeight="1">
      <c r="A37" s="778">
        <f t="shared" si="8"/>
        <v>31</v>
      </c>
      <c r="B37" s="1182" t="s">
        <v>849</v>
      </c>
      <c r="C37" s="1183"/>
      <c r="D37" s="907">
        <f aca="true" t="shared" si="10" ref="D37:M37">SUM(D38,D44)</f>
        <v>0</v>
      </c>
      <c r="E37" s="907">
        <f t="shared" si="10"/>
        <v>0</v>
      </c>
      <c r="F37" s="907">
        <f t="shared" si="10"/>
        <v>0</v>
      </c>
      <c r="G37" s="907">
        <f t="shared" si="10"/>
        <v>0</v>
      </c>
      <c r="H37" s="907">
        <f t="shared" si="10"/>
        <v>0</v>
      </c>
      <c r="I37" s="907">
        <f t="shared" si="10"/>
        <v>0</v>
      </c>
      <c r="J37" s="907">
        <f t="shared" si="10"/>
        <v>0</v>
      </c>
      <c r="K37" s="907">
        <f t="shared" si="10"/>
        <v>0</v>
      </c>
      <c r="L37" s="907">
        <f t="shared" si="10"/>
        <v>0</v>
      </c>
      <c r="M37" s="907">
        <f t="shared" si="10"/>
        <v>0</v>
      </c>
      <c r="N37" s="618"/>
      <c r="O37" s="907">
        <f>SUM(O38,O44)</f>
        <v>0</v>
      </c>
      <c r="P37" s="907">
        <f>SUM(P38,P44)</f>
        <v>0</v>
      </c>
    </row>
    <row r="38" spans="1:16" ht="12.75" customHeight="1">
      <c r="A38" s="635">
        <f aca="true" t="shared" si="11" ref="A38:A48">+A37+1</f>
        <v>32</v>
      </c>
      <c r="B38" s="627" t="s">
        <v>953</v>
      </c>
      <c r="C38" s="627"/>
      <c r="D38" s="907">
        <f aca="true" t="shared" si="12" ref="D38:M38">+D39+D40+D41+D42+D43</f>
        <v>0</v>
      </c>
      <c r="E38" s="907">
        <f t="shared" si="12"/>
        <v>0</v>
      </c>
      <c r="F38" s="907">
        <f t="shared" si="12"/>
        <v>0</v>
      </c>
      <c r="G38" s="907">
        <f t="shared" si="12"/>
        <v>0</v>
      </c>
      <c r="H38" s="907">
        <f t="shared" si="12"/>
        <v>0</v>
      </c>
      <c r="I38" s="907">
        <f t="shared" si="12"/>
        <v>0</v>
      </c>
      <c r="J38" s="907">
        <f t="shared" si="12"/>
        <v>0</v>
      </c>
      <c r="K38" s="907">
        <f t="shared" si="12"/>
        <v>0</v>
      </c>
      <c r="L38" s="907">
        <f t="shared" si="12"/>
        <v>0</v>
      </c>
      <c r="M38" s="907">
        <f t="shared" si="12"/>
        <v>0</v>
      </c>
      <c r="N38" s="618"/>
      <c r="O38" s="907">
        <f>+O39+O40+O41+O42+O43</f>
        <v>0</v>
      </c>
      <c r="P38" s="907">
        <f>+P39+P40+P41+P42+P43</f>
        <v>0</v>
      </c>
    </row>
    <row r="39" spans="1:16" s="590" customFormat="1" ht="12.75" customHeight="1">
      <c r="A39" s="635">
        <f t="shared" si="11"/>
        <v>33</v>
      </c>
      <c r="B39" s="636"/>
      <c r="C39" s="632"/>
      <c r="D39" s="790"/>
      <c r="E39" s="790"/>
      <c r="F39" s="790"/>
      <c r="G39" s="790"/>
      <c r="H39" s="911">
        <f>+D39+F39</f>
        <v>0</v>
      </c>
      <c r="I39" s="911">
        <f>+E39+G39</f>
        <v>0</v>
      </c>
      <c r="J39" s="790"/>
      <c r="K39" s="790"/>
      <c r="L39" s="790"/>
      <c r="M39" s="912">
        <f>+H39-I39</f>
        <v>0</v>
      </c>
      <c r="N39" s="633"/>
      <c r="O39" s="795"/>
      <c r="P39" s="912">
        <f>+I39+O39</f>
        <v>0</v>
      </c>
    </row>
    <row r="40" spans="1:16" s="590" customFormat="1" ht="12.75" customHeight="1">
      <c r="A40" s="637">
        <f t="shared" si="11"/>
        <v>34</v>
      </c>
      <c r="B40" s="805"/>
      <c r="C40" s="806"/>
      <c r="D40" s="790"/>
      <c r="E40" s="790"/>
      <c r="F40" s="790"/>
      <c r="G40" s="790"/>
      <c r="H40" s="911">
        <f>+D40+F40</f>
        <v>0</v>
      </c>
      <c r="I40" s="911">
        <f>+E40+G40</f>
        <v>0</v>
      </c>
      <c r="J40" s="790"/>
      <c r="K40" s="790"/>
      <c r="L40" s="790"/>
      <c r="M40" s="912">
        <f>+H40-I40</f>
        <v>0</v>
      </c>
      <c r="N40" s="633"/>
      <c r="O40" s="795"/>
      <c r="P40" s="912">
        <f>+I40+O40</f>
        <v>0</v>
      </c>
    </row>
    <row r="41" spans="1:16" s="590" customFormat="1" ht="12.75" customHeight="1">
      <c r="A41" s="637">
        <f t="shared" si="11"/>
        <v>35</v>
      </c>
      <c r="B41" s="805"/>
      <c r="C41" s="806"/>
      <c r="D41" s="790"/>
      <c r="E41" s="790"/>
      <c r="F41" s="790"/>
      <c r="G41" s="790"/>
      <c r="H41" s="911">
        <f aca="true" t="shared" si="13" ref="H41:I43">+D41+F41</f>
        <v>0</v>
      </c>
      <c r="I41" s="911">
        <f t="shared" si="13"/>
        <v>0</v>
      </c>
      <c r="J41" s="790"/>
      <c r="K41" s="790"/>
      <c r="L41" s="790"/>
      <c r="M41" s="912">
        <f>+H41-I41</f>
        <v>0</v>
      </c>
      <c r="N41" s="633"/>
      <c r="O41" s="795"/>
      <c r="P41" s="912">
        <f>+I41+O41</f>
        <v>0</v>
      </c>
    </row>
    <row r="42" spans="1:16" s="590" customFormat="1" ht="12.75" customHeight="1">
      <c r="A42" s="637">
        <f t="shared" si="11"/>
        <v>36</v>
      </c>
      <c r="B42" s="805"/>
      <c r="C42" s="806"/>
      <c r="D42" s="790"/>
      <c r="E42" s="790"/>
      <c r="F42" s="790"/>
      <c r="G42" s="790"/>
      <c r="H42" s="911">
        <f t="shared" si="13"/>
        <v>0</v>
      </c>
      <c r="I42" s="911">
        <f t="shared" si="13"/>
        <v>0</v>
      </c>
      <c r="J42" s="790"/>
      <c r="K42" s="790"/>
      <c r="L42" s="790"/>
      <c r="M42" s="912">
        <f>+H42-I42</f>
        <v>0</v>
      </c>
      <c r="N42" s="633"/>
      <c r="O42" s="795"/>
      <c r="P42" s="912">
        <f>+I42+O42</f>
        <v>0</v>
      </c>
    </row>
    <row r="43" spans="1:16" s="590" customFormat="1" ht="12.75" customHeight="1">
      <c r="A43" s="637">
        <f t="shared" si="11"/>
        <v>37</v>
      </c>
      <c r="B43" s="805"/>
      <c r="C43" s="806"/>
      <c r="D43" s="790"/>
      <c r="E43" s="790"/>
      <c r="F43" s="790"/>
      <c r="G43" s="790"/>
      <c r="H43" s="911">
        <f t="shared" si="13"/>
        <v>0</v>
      </c>
      <c r="I43" s="911">
        <f t="shared" si="13"/>
        <v>0</v>
      </c>
      <c r="J43" s="790"/>
      <c r="K43" s="790"/>
      <c r="L43" s="790"/>
      <c r="M43" s="912">
        <f>+H43-I43</f>
        <v>0</v>
      </c>
      <c r="N43" s="633"/>
      <c r="O43" s="795"/>
      <c r="P43" s="912">
        <f>+I43+O43</f>
        <v>0</v>
      </c>
    </row>
    <row r="44" spans="1:16" ht="12.75" customHeight="1">
      <c r="A44" s="637">
        <f t="shared" si="11"/>
        <v>38</v>
      </c>
      <c r="B44" s="627" t="s">
        <v>954</v>
      </c>
      <c r="C44" s="627"/>
      <c r="D44" s="907">
        <f>+D45+D46+D47</f>
        <v>0</v>
      </c>
      <c r="E44" s="907">
        <f>+E45+E46+E47</f>
        <v>0</v>
      </c>
      <c r="F44" s="907">
        <f>+F45+F46+F47</f>
        <v>0</v>
      </c>
      <c r="G44" s="907">
        <f>+G45+G46+G47</f>
        <v>0</v>
      </c>
      <c r="H44" s="907">
        <f>+H45+H46+H47</f>
        <v>0</v>
      </c>
      <c r="I44" s="907">
        <f aca="true" t="shared" si="14" ref="I44:P44">+I45+I46+I47</f>
        <v>0</v>
      </c>
      <c r="J44" s="907">
        <f t="shared" si="14"/>
        <v>0</v>
      </c>
      <c r="K44" s="907">
        <f t="shared" si="14"/>
        <v>0</v>
      </c>
      <c r="L44" s="907">
        <f t="shared" si="14"/>
        <v>0</v>
      </c>
      <c r="M44" s="907">
        <f t="shared" si="14"/>
        <v>0</v>
      </c>
      <c r="N44" s="622"/>
      <c r="O44" s="907">
        <f t="shared" si="14"/>
        <v>0</v>
      </c>
      <c r="P44" s="907">
        <f t="shared" si="14"/>
        <v>0</v>
      </c>
    </row>
    <row r="45" spans="1:16" s="590" customFormat="1" ht="12.75" customHeight="1">
      <c r="A45" s="637">
        <f t="shared" si="11"/>
        <v>39</v>
      </c>
      <c r="B45" s="805"/>
      <c r="C45" s="806"/>
      <c r="D45" s="790"/>
      <c r="E45" s="790"/>
      <c r="F45" s="790"/>
      <c r="G45" s="790"/>
      <c r="H45" s="911">
        <f aca="true" t="shared" si="15" ref="H45:I47">+D45+F45</f>
        <v>0</v>
      </c>
      <c r="I45" s="911">
        <f t="shared" si="15"/>
        <v>0</v>
      </c>
      <c r="J45" s="790"/>
      <c r="K45" s="790"/>
      <c r="L45" s="790"/>
      <c r="M45" s="912">
        <f>+H45-I45</f>
        <v>0</v>
      </c>
      <c r="N45" s="633"/>
      <c r="O45" s="795"/>
      <c r="P45" s="912">
        <f>+I45+O45</f>
        <v>0</v>
      </c>
    </row>
    <row r="46" spans="1:16" s="590" customFormat="1" ht="12.75" customHeight="1">
      <c r="A46" s="637">
        <f t="shared" si="11"/>
        <v>40</v>
      </c>
      <c r="B46" s="805"/>
      <c r="C46" s="806"/>
      <c r="D46" s="790"/>
      <c r="E46" s="790"/>
      <c r="F46" s="790"/>
      <c r="G46" s="790"/>
      <c r="H46" s="911">
        <f t="shared" si="15"/>
        <v>0</v>
      </c>
      <c r="I46" s="911">
        <f t="shared" si="15"/>
        <v>0</v>
      </c>
      <c r="J46" s="790"/>
      <c r="K46" s="790"/>
      <c r="L46" s="790"/>
      <c r="M46" s="912">
        <f>+H46-I46</f>
        <v>0</v>
      </c>
      <c r="N46" s="633"/>
      <c r="O46" s="795"/>
      <c r="P46" s="912">
        <f>+I46+O46</f>
        <v>0</v>
      </c>
    </row>
    <row r="47" spans="1:16" s="590" customFormat="1" ht="12.75" customHeight="1" thickBot="1">
      <c r="A47" s="637">
        <f t="shared" si="11"/>
        <v>41</v>
      </c>
      <c r="B47" s="805"/>
      <c r="C47" s="806"/>
      <c r="D47" s="790"/>
      <c r="E47" s="790"/>
      <c r="F47" s="790"/>
      <c r="G47" s="790"/>
      <c r="H47" s="911">
        <f t="shared" si="15"/>
        <v>0</v>
      </c>
      <c r="I47" s="911">
        <f t="shared" si="15"/>
        <v>0</v>
      </c>
      <c r="J47" s="790"/>
      <c r="K47" s="790"/>
      <c r="L47" s="790"/>
      <c r="M47" s="912">
        <f>+H47-I47</f>
        <v>0</v>
      </c>
      <c r="N47" s="633"/>
      <c r="O47" s="795"/>
      <c r="P47" s="912">
        <f>+I47+O47</f>
        <v>0</v>
      </c>
    </row>
    <row r="48" spans="1:17" s="263" customFormat="1" ht="13.5" customHeight="1" thickBot="1">
      <c r="A48" s="638">
        <f t="shared" si="11"/>
        <v>42</v>
      </c>
      <c r="B48" s="639" t="s">
        <v>796</v>
      </c>
      <c r="C48" s="640"/>
      <c r="D48" s="913">
        <f aca="true" t="shared" si="16" ref="D48:M48">+D7+D22+D33+D37</f>
        <v>188247.287</v>
      </c>
      <c r="E48" s="913">
        <f t="shared" si="16"/>
        <v>188215.1669</v>
      </c>
      <c r="F48" s="913">
        <f t="shared" si="16"/>
        <v>0</v>
      </c>
      <c r="G48" s="913">
        <f t="shared" si="16"/>
        <v>0</v>
      </c>
      <c r="H48" s="913">
        <f t="shared" si="16"/>
        <v>188247.287</v>
      </c>
      <c r="I48" s="913">
        <f t="shared" si="16"/>
        <v>188215.1669</v>
      </c>
      <c r="J48" s="913">
        <f t="shared" si="16"/>
        <v>0</v>
      </c>
      <c r="K48" s="913">
        <f t="shared" si="16"/>
        <v>23896.82411</v>
      </c>
      <c r="L48" s="913">
        <f t="shared" si="16"/>
        <v>0</v>
      </c>
      <c r="M48" s="914">
        <f t="shared" si="16"/>
        <v>32.12010000000009</v>
      </c>
      <c r="N48" s="915"/>
      <c r="O48" s="916">
        <f>+O7+O22+O33+O37</f>
        <v>0</v>
      </c>
      <c r="P48" s="914">
        <f>+P7+P22+P33+P37</f>
        <v>188215.1669</v>
      </c>
      <c r="Q48" s="267"/>
    </row>
    <row r="49" spans="1:16" s="267" customFormat="1" ht="13.5" customHeight="1">
      <c r="A49" s="641"/>
      <c r="B49" s="269"/>
      <c r="C49" s="270"/>
      <c r="D49" s="264"/>
      <c r="E49" s="264"/>
      <c r="F49" s="264"/>
      <c r="G49" s="264"/>
      <c r="H49" s="264"/>
      <c r="I49" s="264"/>
      <c r="J49" s="264"/>
      <c r="K49" s="264"/>
      <c r="L49" s="264"/>
      <c r="M49" s="264"/>
      <c r="O49" s="264"/>
      <c r="P49" s="264"/>
    </row>
    <row r="50" ht="22.5" customHeight="1">
      <c r="A50" s="614" t="s">
        <v>690</v>
      </c>
    </row>
    <row r="51" spans="1:16" ht="57" customHeight="1">
      <c r="A51" s="1181" t="s">
        <v>1117</v>
      </c>
      <c r="B51" s="1181"/>
      <c r="C51" s="1181"/>
      <c r="D51" s="1181"/>
      <c r="E51" s="1181"/>
      <c r="F51" s="1181"/>
      <c r="G51" s="1181"/>
      <c r="H51" s="1181"/>
      <c r="I51" s="1181"/>
      <c r="J51" s="1181"/>
      <c r="K51" s="1181"/>
      <c r="L51" s="1181"/>
      <c r="M51" s="1181"/>
      <c r="N51" s="1181"/>
      <c r="O51" s="1181"/>
      <c r="P51" s="1181"/>
    </row>
    <row r="52" spans="1:16" ht="18" customHeight="1">
      <c r="A52" s="1181" t="s">
        <v>21</v>
      </c>
      <c r="B52" s="1181"/>
      <c r="C52" s="1181"/>
      <c r="D52" s="1181"/>
      <c r="E52" s="1181"/>
      <c r="F52" s="1181"/>
      <c r="G52" s="1181"/>
      <c r="H52" s="1181"/>
      <c r="I52" s="1181"/>
      <c r="J52" s="1181"/>
      <c r="K52" s="1181"/>
      <c r="L52" s="1181"/>
      <c r="M52" s="1181"/>
      <c r="N52" s="1181"/>
      <c r="O52" s="1181"/>
      <c r="P52" s="1181"/>
    </row>
    <row r="53" spans="1:16" ht="33.75" customHeight="1">
      <c r="A53" s="1181" t="s">
        <v>884</v>
      </c>
      <c r="B53" s="1181"/>
      <c r="C53" s="1181"/>
      <c r="D53" s="1181"/>
      <c r="E53" s="1181"/>
      <c r="F53" s="1181"/>
      <c r="G53" s="1181"/>
      <c r="H53" s="1181"/>
      <c r="I53" s="1181"/>
      <c r="J53" s="1181"/>
      <c r="K53" s="1181"/>
      <c r="L53" s="1181"/>
      <c r="M53" s="1181"/>
      <c r="N53" s="1181"/>
      <c r="O53" s="1181"/>
      <c r="P53" s="1181"/>
    </row>
    <row r="54" spans="1:16" ht="33.75" customHeight="1">
      <c r="A54" s="1181" t="s">
        <v>24</v>
      </c>
      <c r="B54" s="1181"/>
      <c r="C54" s="1181"/>
      <c r="D54" s="1181"/>
      <c r="E54" s="1181"/>
      <c r="F54" s="1181"/>
      <c r="G54" s="1181"/>
      <c r="H54" s="1181"/>
      <c r="I54" s="1181"/>
      <c r="J54" s="1181"/>
      <c r="K54" s="1181"/>
      <c r="L54" s="1181"/>
      <c r="M54" s="1181"/>
      <c r="N54" s="1181"/>
      <c r="O54" s="1181"/>
      <c r="P54" s="1181"/>
    </row>
    <row r="55" spans="1:16" ht="19.5" customHeight="1">
      <c r="A55" s="1181" t="s">
        <v>26</v>
      </c>
      <c r="B55" s="1181"/>
      <c r="C55" s="1181"/>
      <c r="D55" s="1181"/>
      <c r="E55" s="1181"/>
      <c r="F55" s="1181"/>
      <c r="G55" s="1181"/>
      <c r="H55" s="1181"/>
      <c r="I55" s="1181"/>
      <c r="J55" s="1181"/>
      <c r="K55" s="1181"/>
      <c r="L55" s="1181"/>
      <c r="M55" s="1181"/>
      <c r="N55" s="1181"/>
      <c r="O55" s="1181"/>
      <c r="P55" s="1181"/>
    </row>
    <row r="56" spans="1:16" ht="19.5" customHeight="1">
      <c r="A56" s="245"/>
      <c r="B56" s="245"/>
      <c r="C56" s="245"/>
      <c r="D56" s="245"/>
      <c r="E56" s="245"/>
      <c r="F56" s="245"/>
      <c r="G56" s="245"/>
      <c r="H56" s="245"/>
      <c r="I56" s="245"/>
      <c r="J56" s="245"/>
      <c r="K56" s="245"/>
      <c r="L56" s="245"/>
      <c r="M56" s="245"/>
      <c r="N56" s="245"/>
      <c r="O56" s="245"/>
      <c r="P56" s="245"/>
    </row>
    <row r="57" spans="1:3" ht="15">
      <c r="A57" s="247"/>
      <c r="C57" s="614"/>
    </row>
    <row r="58" ht="15">
      <c r="C58" s="614"/>
    </row>
    <row r="59" ht="15">
      <c r="C59" s="614"/>
    </row>
  </sheetData>
  <sheetProtection sheet="1"/>
  <mergeCells count="22">
    <mergeCell ref="A4:A6"/>
    <mergeCell ref="B4:C6"/>
    <mergeCell ref="D4:E4"/>
    <mergeCell ref="F4:G4"/>
    <mergeCell ref="H4:I4"/>
    <mergeCell ref="J4:L4"/>
    <mergeCell ref="M4:M5"/>
    <mergeCell ref="O4:O5"/>
    <mergeCell ref="P4:P5"/>
    <mergeCell ref="B8:C8"/>
    <mergeCell ref="B16:C16"/>
    <mergeCell ref="B22:C22"/>
    <mergeCell ref="A52:P52"/>
    <mergeCell ref="A53:P53"/>
    <mergeCell ref="A54:P54"/>
    <mergeCell ref="A55:P55"/>
    <mergeCell ref="B33:C33"/>
    <mergeCell ref="B34:C34"/>
    <mergeCell ref="B35:C35"/>
    <mergeCell ref="B36:C36"/>
    <mergeCell ref="B37:C37"/>
    <mergeCell ref="A51:P51"/>
  </mergeCells>
  <printOptions horizontalCentered="1"/>
  <pageMargins left="0.1968503937007874" right="0.1968503937007874" top="0.5905511811023623" bottom="0.5905511811023623" header="0.31496062992125984" footer="0.31496062992125984"/>
  <pageSetup fitToHeight="1" fitToWidth="1"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BN69"/>
  <sheetViews>
    <sheetView zoomScale="89" zoomScaleNormal="89" zoomScalePageLayoutView="0" workbookViewId="0" topLeftCell="A1">
      <pane ySplit="7" topLeftCell="A20" activePane="bottomLeft" state="frozen"/>
      <selection pane="topLeft" activeCell="A1" sqref="A1"/>
      <selection pane="bottomLeft" activeCell="D47" sqref="D47"/>
    </sheetView>
  </sheetViews>
  <sheetFormatPr defaultColWidth="11.421875" defaultRowHeight="15"/>
  <cols>
    <col min="1" max="1" width="5.00390625" style="263" customWidth="1"/>
    <col min="2" max="2" width="6.8515625" style="263" customWidth="1"/>
    <col min="3" max="3" width="50.8515625" style="263" customWidth="1"/>
    <col min="4" max="4" width="14.421875" style="263" customWidth="1"/>
    <col min="5" max="5" width="15.00390625" style="263" customWidth="1"/>
    <col min="6" max="6" width="14.28125" style="263" customWidth="1"/>
    <col min="7" max="7" width="12.421875" style="263" customWidth="1"/>
    <col min="8" max="8" width="15.421875" style="263" customWidth="1"/>
    <col min="9" max="9" width="14.140625" style="263" customWidth="1"/>
    <col min="10" max="13" width="11.421875" style="263" customWidth="1"/>
    <col min="14" max="14" width="0.71875" style="264" customWidth="1"/>
    <col min="15" max="15" width="11.00390625" style="263" customWidth="1"/>
    <col min="16" max="16" width="15.7109375" style="263" customWidth="1"/>
    <col min="17" max="241" width="11.421875" style="263" customWidth="1"/>
    <col min="242" max="242" width="59.7109375" style="263" customWidth="1"/>
    <col min="243" max="249" width="10.421875" style="263" customWidth="1"/>
    <col min="250" max="16384" width="11.421875" style="263" customWidth="1"/>
  </cols>
  <sheetData>
    <row r="1" spans="1:2" ht="15.75">
      <c r="A1" s="252" t="s">
        <v>927</v>
      </c>
      <c r="B1" s="252"/>
    </row>
    <row r="2" spans="1:3" ht="15.75">
      <c r="A2" s="252"/>
      <c r="B2" s="252"/>
      <c r="C2" s="614" t="s">
        <v>20</v>
      </c>
    </row>
    <row r="3" spans="3:16" ht="13.5" customHeight="1" thickBot="1">
      <c r="C3" s="642"/>
      <c r="P3" s="265" t="s">
        <v>552</v>
      </c>
    </row>
    <row r="4" spans="1:16" s="614" customFormat="1" ht="38.25" customHeight="1">
      <c r="A4" s="1214" t="s">
        <v>531</v>
      </c>
      <c r="B4" s="1217"/>
      <c r="C4" s="1220" t="s">
        <v>1118</v>
      </c>
      <c r="D4" s="1223" t="s">
        <v>777</v>
      </c>
      <c r="E4" s="1204"/>
      <c r="F4" s="1204" t="s">
        <v>778</v>
      </c>
      <c r="G4" s="1204"/>
      <c r="H4" s="1224" t="s">
        <v>779</v>
      </c>
      <c r="I4" s="1225"/>
      <c r="J4" s="1210" t="s">
        <v>1119</v>
      </c>
      <c r="K4" s="1210" t="s">
        <v>1120</v>
      </c>
      <c r="L4" s="1212" t="s">
        <v>1121</v>
      </c>
      <c r="M4" s="1186" t="s">
        <v>832</v>
      </c>
      <c r="N4" s="791"/>
      <c r="O4" s="1208" t="s">
        <v>1122</v>
      </c>
      <c r="P4" s="1190" t="s">
        <v>780</v>
      </c>
    </row>
    <row r="5" spans="1:16" s="614" customFormat="1" ht="13.5" customHeight="1">
      <c r="A5" s="1215"/>
      <c r="B5" s="1218"/>
      <c r="C5" s="1221"/>
      <c r="D5" s="253" t="s">
        <v>835</v>
      </c>
      <c r="E5" s="249" t="s">
        <v>1123</v>
      </c>
      <c r="F5" s="249" t="s">
        <v>692</v>
      </c>
      <c r="G5" s="240" t="s">
        <v>697</v>
      </c>
      <c r="H5" s="240" t="s">
        <v>692</v>
      </c>
      <c r="I5" s="643" t="s">
        <v>697</v>
      </c>
      <c r="J5" s="1211"/>
      <c r="K5" s="1211"/>
      <c r="L5" s="1213"/>
      <c r="M5" s="1187"/>
      <c r="N5" s="791"/>
      <c r="O5" s="1209"/>
      <c r="P5" s="1191"/>
    </row>
    <row r="6" spans="1:16" s="614" customFormat="1" ht="15" customHeight="1" thickBot="1">
      <c r="A6" s="1216"/>
      <c r="B6" s="1219"/>
      <c r="C6" s="1222"/>
      <c r="D6" s="255" t="s">
        <v>611</v>
      </c>
      <c r="E6" s="241" t="s">
        <v>612</v>
      </c>
      <c r="F6" s="242" t="s">
        <v>613</v>
      </c>
      <c r="G6" s="242" t="s">
        <v>614</v>
      </c>
      <c r="H6" s="242" t="s">
        <v>694</v>
      </c>
      <c r="I6" s="644" t="s">
        <v>695</v>
      </c>
      <c r="J6" s="645" t="s">
        <v>839</v>
      </c>
      <c r="K6" s="645" t="s">
        <v>853</v>
      </c>
      <c r="L6" s="646" t="s">
        <v>617</v>
      </c>
      <c r="M6" s="244" t="s">
        <v>782</v>
      </c>
      <c r="N6" s="791"/>
      <c r="O6" s="250" t="s">
        <v>619</v>
      </c>
      <c r="P6" s="244" t="s">
        <v>850</v>
      </c>
    </row>
    <row r="7" spans="1:16" s="620" customFormat="1" ht="15" customHeight="1">
      <c r="A7" s="615">
        <v>1</v>
      </c>
      <c r="B7" s="628" t="s">
        <v>696</v>
      </c>
      <c r="C7" s="628"/>
      <c r="D7" s="619">
        <f aca="true" t="shared" si="0" ref="D7:M7">+D8+D15</f>
        <v>55040.449</v>
      </c>
      <c r="E7" s="619">
        <f t="shared" si="0"/>
        <v>54591.375120000004</v>
      </c>
      <c r="F7" s="619">
        <f t="shared" si="0"/>
        <v>220</v>
      </c>
      <c r="G7" s="619">
        <f t="shared" si="0"/>
        <v>220</v>
      </c>
      <c r="H7" s="619">
        <f t="shared" si="0"/>
        <v>55260.449</v>
      </c>
      <c r="I7" s="619">
        <f t="shared" si="0"/>
        <v>54811.375120000004</v>
      </c>
      <c r="J7" s="619">
        <f t="shared" si="0"/>
        <v>0</v>
      </c>
      <c r="K7" s="619">
        <f t="shared" si="0"/>
        <v>0</v>
      </c>
      <c r="L7" s="619">
        <f t="shared" si="0"/>
        <v>1077.53401</v>
      </c>
      <c r="M7" s="619">
        <f t="shared" si="0"/>
        <v>449.0738800000006</v>
      </c>
      <c r="N7" s="649"/>
      <c r="O7" s="619">
        <f>+O8+O15</f>
        <v>0</v>
      </c>
      <c r="P7" s="619">
        <f>+P8+P15</f>
        <v>54811.375120000004</v>
      </c>
    </row>
    <row r="8" spans="1:16" s="620" customFormat="1" ht="13.5" customHeight="1">
      <c r="A8" s="647">
        <f>A7+1</f>
        <v>2</v>
      </c>
      <c r="B8" s="800"/>
      <c r="C8" s="648" t="s">
        <v>895</v>
      </c>
      <c r="D8" s="623">
        <f>SUM(D9:D10)</f>
        <v>39932.449</v>
      </c>
      <c r="E8" s="621">
        <f aca="true" t="shared" si="1" ref="E8:M8">SUM(E9:E10)</f>
        <v>39898.27393</v>
      </c>
      <c r="F8" s="621">
        <f t="shared" si="1"/>
        <v>220</v>
      </c>
      <c r="G8" s="621">
        <f t="shared" si="1"/>
        <v>220</v>
      </c>
      <c r="H8" s="621">
        <f t="shared" si="1"/>
        <v>40152.449</v>
      </c>
      <c r="I8" s="621">
        <f t="shared" si="1"/>
        <v>40118.27393</v>
      </c>
      <c r="J8" s="621">
        <f t="shared" si="1"/>
        <v>0</v>
      </c>
      <c r="K8" s="621">
        <f t="shared" si="1"/>
        <v>0</v>
      </c>
      <c r="L8" s="621">
        <f t="shared" si="1"/>
        <v>1077.53401</v>
      </c>
      <c r="M8" s="796">
        <f t="shared" si="1"/>
        <v>34.175070000000005</v>
      </c>
      <c r="N8" s="649"/>
      <c r="O8" s="623">
        <f>SUM(O9:O10)</f>
        <v>0</v>
      </c>
      <c r="P8" s="793">
        <f>SUM(P9:P10)</f>
        <v>40118.27393</v>
      </c>
    </row>
    <row r="9" spans="1:16" s="614" customFormat="1" ht="12.75" customHeight="1">
      <c r="A9" s="647">
        <f>A8+1</f>
        <v>3</v>
      </c>
      <c r="B9" s="240"/>
      <c r="C9" s="650" t="s">
        <v>1028</v>
      </c>
      <c r="D9" s="795">
        <v>39877.773</v>
      </c>
      <c r="E9" s="790">
        <f>D9</f>
        <v>39877.773</v>
      </c>
      <c r="F9" s="790">
        <v>220</v>
      </c>
      <c r="G9" s="790">
        <v>220</v>
      </c>
      <c r="H9" s="624">
        <f aca="true" t="shared" si="2" ref="H9:I12">+D9+F9</f>
        <v>40097.773</v>
      </c>
      <c r="I9" s="624">
        <f t="shared" si="2"/>
        <v>40097.773</v>
      </c>
      <c r="J9" s="790"/>
      <c r="K9" s="790"/>
      <c r="L9" s="790">
        <v>1077.53401</v>
      </c>
      <c r="M9" s="797">
        <f>+H9-I9</f>
        <v>0</v>
      </c>
      <c r="N9" s="649"/>
      <c r="O9" s="795"/>
      <c r="P9" s="912">
        <f>I9+O9</f>
        <v>40097.773</v>
      </c>
    </row>
    <row r="10" spans="1:16" s="614" customFormat="1" ht="12.75" customHeight="1">
      <c r="A10" s="253">
        <f aca="true" t="shared" si="3" ref="A10:A17">+A9+1</f>
        <v>4</v>
      </c>
      <c r="B10" s="240"/>
      <c r="C10" s="650" t="s">
        <v>1024</v>
      </c>
      <c r="D10" s="917">
        <f aca="true" t="shared" si="4" ref="D10:M10">SUM(D11:D14)</f>
        <v>54.676</v>
      </c>
      <c r="E10" s="917">
        <f t="shared" si="4"/>
        <v>20.50093</v>
      </c>
      <c r="F10" s="917">
        <f t="shared" si="4"/>
        <v>0</v>
      </c>
      <c r="G10" s="917">
        <f t="shared" si="4"/>
        <v>0</v>
      </c>
      <c r="H10" s="917">
        <f t="shared" si="4"/>
        <v>54.676</v>
      </c>
      <c r="I10" s="917">
        <f t="shared" si="4"/>
        <v>20.50093</v>
      </c>
      <c r="J10" s="917">
        <f t="shared" si="4"/>
        <v>0</v>
      </c>
      <c r="K10" s="917">
        <f t="shared" si="4"/>
        <v>0</v>
      </c>
      <c r="L10" s="917">
        <f t="shared" si="4"/>
        <v>0</v>
      </c>
      <c r="M10" s="917">
        <f t="shared" si="4"/>
        <v>34.175070000000005</v>
      </c>
      <c r="N10" s="649"/>
      <c r="O10" s="917">
        <f>SUM(O11:O14)</f>
        <v>0</v>
      </c>
      <c r="P10" s="918">
        <f>SUM(P11:P14)</f>
        <v>20.50093</v>
      </c>
    </row>
    <row r="11" spans="1:16" s="614" customFormat="1" ht="12.75" customHeight="1">
      <c r="A11" s="253">
        <f t="shared" si="3"/>
        <v>5</v>
      </c>
      <c r="B11" s="240"/>
      <c r="C11" s="775" t="s">
        <v>907</v>
      </c>
      <c r="D11" s="795"/>
      <c r="E11" s="790"/>
      <c r="F11" s="790"/>
      <c r="G11" s="790"/>
      <c r="H11" s="624">
        <f t="shared" si="2"/>
        <v>0</v>
      </c>
      <c r="I11" s="624">
        <f t="shared" si="2"/>
        <v>0</v>
      </c>
      <c r="J11" s="790"/>
      <c r="K11" s="790"/>
      <c r="L11" s="790"/>
      <c r="M11" s="797">
        <f>+H11-I11</f>
        <v>0</v>
      </c>
      <c r="N11" s="649"/>
      <c r="O11" s="795"/>
      <c r="P11" s="912">
        <f>I11+O11</f>
        <v>0</v>
      </c>
    </row>
    <row r="12" spans="1:16" s="614" customFormat="1" ht="12.75" customHeight="1">
      <c r="A12" s="253">
        <f t="shared" si="3"/>
        <v>6</v>
      </c>
      <c r="B12" s="240"/>
      <c r="C12" s="776" t="s">
        <v>908</v>
      </c>
      <c r="D12" s="795">
        <v>54.676</v>
      </c>
      <c r="E12" s="790">
        <v>20.50093</v>
      </c>
      <c r="F12" s="790"/>
      <c r="G12" s="790"/>
      <c r="H12" s="624">
        <f t="shared" si="2"/>
        <v>54.676</v>
      </c>
      <c r="I12" s="624">
        <f t="shared" si="2"/>
        <v>20.50093</v>
      </c>
      <c r="J12" s="790"/>
      <c r="K12" s="815"/>
      <c r="L12" s="790"/>
      <c r="M12" s="797">
        <f>+H12-I12</f>
        <v>34.175070000000005</v>
      </c>
      <c r="N12" s="649"/>
      <c r="O12" s="795"/>
      <c r="P12" s="912">
        <f>I12+O12</f>
        <v>20.50093</v>
      </c>
    </row>
    <row r="13" spans="1:16" s="614" customFormat="1" ht="12.75" customHeight="1">
      <c r="A13" s="253">
        <f t="shared" si="3"/>
        <v>7</v>
      </c>
      <c r="B13" s="240"/>
      <c r="C13" s="776" t="s">
        <v>909</v>
      </c>
      <c r="D13" s="795"/>
      <c r="E13" s="790"/>
      <c r="F13" s="790"/>
      <c r="G13" s="790"/>
      <c r="H13" s="624">
        <f>+D13+F13</f>
        <v>0</v>
      </c>
      <c r="I13" s="624">
        <f>+E13+G13</f>
        <v>0</v>
      </c>
      <c r="J13" s="790"/>
      <c r="K13" s="816"/>
      <c r="L13" s="790"/>
      <c r="M13" s="797">
        <f>+H13-I13</f>
        <v>0</v>
      </c>
      <c r="N13" s="649"/>
      <c r="O13" s="795"/>
      <c r="P13" s="912">
        <f>I13+O13</f>
        <v>0</v>
      </c>
    </row>
    <row r="14" spans="1:16" s="657" customFormat="1" ht="12.75" customHeight="1">
      <c r="A14" s="631">
        <f>A13+1</f>
        <v>8</v>
      </c>
      <c r="B14" s="802"/>
      <c r="C14" s="630" t="s">
        <v>955</v>
      </c>
      <c r="D14" s="795"/>
      <c r="E14" s="790"/>
      <c r="F14" s="790"/>
      <c r="G14" s="790"/>
      <c r="H14" s="624">
        <f>+D14+F14</f>
        <v>0</v>
      </c>
      <c r="I14" s="624">
        <f>+E14+G14</f>
        <v>0</v>
      </c>
      <c r="J14" s="790"/>
      <c r="K14" s="919"/>
      <c r="L14" s="790"/>
      <c r="M14" s="797">
        <f>+H14-I14</f>
        <v>0</v>
      </c>
      <c r="N14" s="649"/>
      <c r="O14" s="795"/>
      <c r="P14" s="912">
        <f>I14+O14</f>
        <v>0</v>
      </c>
    </row>
    <row r="15" spans="1:16" s="620" customFormat="1" ht="13.5" customHeight="1">
      <c r="A15" s="631">
        <f>A14+1</f>
        <v>9</v>
      </c>
      <c r="B15" s="800"/>
      <c r="C15" s="648" t="s">
        <v>18</v>
      </c>
      <c r="D15" s="623">
        <f>+D16+D25+D26</f>
        <v>15108</v>
      </c>
      <c r="E15" s="621">
        <f aca="true" t="shared" si="5" ref="E15:L15">+E16+E25+E26</f>
        <v>14693.10119</v>
      </c>
      <c r="F15" s="621">
        <f t="shared" si="5"/>
        <v>0</v>
      </c>
      <c r="G15" s="621">
        <f t="shared" si="5"/>
        <v>0</v>
      </c>
      <c r="H15" s="621">
        <f t="shared" si="5"/>
        <v>15108</v>
      </c>
      <c r="I15" s="621">
        <f t="shared" si="5"/>
        <v>14693.10119</v>
      </c>
      <c r="J15" s="621">
        <f t="shared" si="5"/>
        <v>0</v>
      </c>
      <c r="K15" s="621">
        <f t="shared" si="5"/>
        <v>0</v>
      </c>
      <c r="L15" s="621">
        <f t="shared" si="5"/>
        <v>0</v>
      </c>
      <c r="M15" s="796">
        <f>+M16+M25+M26</f>
        <v>414.8988100000006</v>
      </c>
      <c r="N15" s="649"/>
      <c r="O15" s="623">
        <f>+O16+O25+O26</f>
        <v>0</v>
      </c>
      <c r="P15" s="908">
        <f>+P16+P25+P26</f>
        <v>14693.10119</v>
      </c>
    </row>
    <row r="16" spans="1:16" s="620" customFormat="1" ht="12.75" customHeight="1">
      <c r="A16" s="651">
        <f t="shared" si="3"/>
        <v>10</v>
      </c>
      <c r="B16" s="801"/>
      <c r="C16" s="652" t="s">
        <v>1025</v>
      </c>
      <c r="D16" s="920">
        <f>SUM(D17:D24)</f>
        <v>0</v>
      </c>
      <c r="E16" s="921">
        <f aca="true" t="shared" si="6" ref="E16:L16">SUM(E17:E24)</f>
        <v>0</v>
      </c>
      <c r="F16" s="921">
        <f t="shared" si="6"/>
        <v>0</v>
      </c>
      <c r="G16" s="921">
        <f t="shared" si="6"/>
        <v>0</v>
      </c>
      <c r="H16" s="921">
        <f t="shared" si="6"/>
        <v>0</v>
      </c>
      <c r="I16" s="921">
        <f t="shared" si="6"/>
        <v>0</v>
      </c>
      <c r="J16" s="921">
        <f t="shared" si="6"/>
        <v>0</v>
      </c>
      <c r="K16" s="921">
        <f t="shared" si="6"/>
        <v>0</v>
      </c>
      <c r="L16" s="921">
        <f t="shared" si="6"/>
        <v>0</v>
      </c>
      <c r="M16" s="922">
        <f>SUM(M17:M24)</f>
        <v>0</v>
      </c>
      <c r="N16" s="653"/>
      <c r="O16" s="920">
        <f>SUM(O17:O24)</f>
        <v>0</v>
      </c>
      <c r="P16" s="923">
        <f>SUM(P17:P24)</f>
        <v>0</v>
      </c>
    </row>
    <row r="17" spans="1:16" s="614" customFormat="1" ht="12.75" customHeight="1">
      <c r="A17" s="651">
        <f t="shared" si="3"/>
        <v>11</v>
      </c>
      <c r="B17" s="240"/>
      <c r="C17" s="630" t="s">
        <v>914</v>
      </c>
      <c r="D17" s="807"/>
      <c r="E17" s="808"/>
      <c r="F17" s="808"/>
      <c r="G17" s="808"/>
      <c r="H17" s="624">
        <f aca="true" t="shared" si="7" ref="H17:I26">+D17+F17</f>
        <v>0</v>
      </c>
      <c r="I17" s="624">
        <f t="shared" si="7"/>
        <v>0</v>
      </c>
      <c r="J17" s="808"/>
      <c r="K17" s="808"/>
      <c r="L17" s="808"/>
      <c r="M17" s="797">
        <f aca="true" t="shared" si="8" ref="M17:M26">+H17-I17</f>
        <v>0</v>
      </c>
      <c r="N17" s="649"/>
      <c r="O17" s="807"/>
      <c r="P17" s="912">
        <f aca="true" t="shared" si="9" ref="P17:P26">I17+O17</f>
        <v>0</v>
      </c>
    </row>
    <row r="18" spans="1:16" s="614" customFormat="1" ht="12.75" customHeight="1">
      <c r="A18" s="253">
        <f aca="true" t="shared" si="10" ref="A18:A25">A17+1</f>
        <v>12</v>
      </c>
      <c r="B18" s="240"/>
      <c r="C18" s="630" t="s">
        <v>910</v>
      </c>
      <c r="D18" s="807"/>
      <c r="E18" s="808"/>
      <c r="F18" s="808"/>
      <c r="G18" s="808"/>
      <c r="H18" s="624">
        <f t="shared" si="7"/>
        <v>0</v>
      </c>
      <c r="I18" s="624">
        <f t="shared" si="7"/>
        <v>0</v>
      </c>
      <c r="J18" s="808"/>
      <c r="K18" s="808"/>
      <c r="L18" s="808"/>
      <c r="M18" s="797">
        <f t="shared" si="8"/>
        <v>0</v>
      </c>
      <c r="N18" s="649"/>
      <c r="O18" s="807"/>
      <c r="P18" s="912">
        <f t="shared" si="9"/>
        <v>0</v>
      </c>
    </row>
    <row r="19" spans="1:16" s="614" customFormat="1" ht="12.75" customHeight="1">
      <c r="A19" s="253">
        <f t="shared" si="10"/>
        <v>13</v>
      </c>
      <c r="B19" s="240"/>
      <c r="C19" s="630" t="s">
        <v>911</v>
      </c>
      <c r="D19" s="807"/>
      <c r="E19" s="808"/>
      <c r="F19" s="808"/>
      <c r="G19" s="808"/>
      <c r="H19" s="624">
        <f t="shared" si="7"/>
        <v>0</v>
      </c>
      <c r="I19" s="624">
        <f t="shared" si="7"/>
        <v>0</v>
      </c>
      <c r="J19" s="808"/>
      <c r="K19" s="808"/>
      <c r="L19" s="808"/>
      <c r="M19" s="797">
        <f t="shared" si="8"/>
        <v>0</v>
      </c>
      <c r="N19" s="649"/>
      <c r="O19" s="807"/>
      <c r="P19" s="912">
        <f t="shared" si="9"/>
        <v>0</v>
      </c>
    </row>
    <row r="20" spans="1:16" s="614" customFormat="1" ht="12.75" customHeight="1">
      <c r="A20" s="253">
        <f t="shared" si="10"/>
        <v>14</v>
      </c>
      <c r="B20" s="240"/>
      <c r="C20" s="630" t="s">
        <v>912</v>
      </c>
      <c r="D20" s="807"/>
      <c r="E20" s="808"/>
      <c r="F20" s="808"/>
      <c r="G20" s="808"/>
      <c r="H20" s="624">
        <f t="shared" si="7"/>
        <v>0</v>
      </c>
      <c r="I20" s="624">
        <f t="shared" si="7"/>
        <v>0</v>
      </c>
      <c r="J20" s="808"/>
      <c r="K20" s="808"/>
      <c r="L20" s="808"/>
      <c r="M20" s="797">
        <f t="shared" si="8"/>
        <v>0</v>
      </c>
      <c r="N20" s="649"/>
      <c r="O20" s="807"/>
      <c r="P20" s="912">
        <f t="shared" si="9"/>
        <v>0</v>
      </c>
    </row>
    <row r="21" spans="1:16" s="614" customFormat="1" ht="12.75" customHeight="1">
      <c r="A21" s="253">
        <f t="shared" si="10"/>
        <v>15</v>
      </c>
      <c r="B21" s="240"/>
      <c r="C21" s="630" t="s">
        <v>913</v>
      </c>
      <c r="D21" s="807"/>
      <c r="E21" s="808"/>
      <c r="F21" s="808"/>
      <c r="G21" s="808"/>
      <c r="H21" s="624">
        <f t="shared" si="7"/>
        <v>0</v>
      </c>
      <c r="I21" s="624">
        <f t="shared" si="7"/>
        <v>0</v>
      </c>
      <c r="J21" s="808"/>
      <c r="K21" s="808"/>
      <c r="L21" s="808"/>
      <c r="M21" s="797">
        <f t="shared" si="8"/>
        <v>0</v>
      </c>
      <c r="N21" s="649"/>
      <c r="O21" s="807"/>
      <c r="P21" s="912">
        <f t="shared" si="9"/>
        <v>0</v>
      </c>
    </row>
    <row r="22" spans="1:16" s="614" customFormat="1" ht="12.75" customHeight="1">
      <c r="A22" s="253">
        <f t="shared" si="10"/>
        <v>16</v>
      </c>
      <c r="B22" s="240"/>
      <c r="C22" s="630" t="s">
        <v>956</v>
      </c>
      <c r="D22" s="807"/>
      <c r="E22" s="808"/>
      <c r="F22" s="808"/>
      <c r="G22" s="808"/>
      <c r="H22" s="624">
        <f t="shared" si="7"/>
        <v>0</v>
      </c>
      <c r="I22" s="624">
        <f t="shared" si="7"/>
        <v>0</v>
      </c>
      <c r="J22" s="808"/>
      <c r="K22" s="808"/>
      <c r="L22" s="808"/>
      <c r="M22" s="797">
        <f t="shared" si="8"/>
        <v>0</v>
      </c>
      <c r="N22" s="649"/>
      <c r="O22" s="807"/>
      <c r="P22" s="912">
        <f t="shared" si="9"/>
        <v>0</v>
      </c>
    </row>
    <row r="23" spans="1:16" s="657" customFormat="1" ht="12.75" customHeight="1">
      <c r="A23" s="253">
        <f t="shared" si="10"/>
        <v>17</v>
      </c>
      <c r="B23" s="802"/>
      <c r="C23" s="630" t="s">
        <v>957</v>
      </c>
      <c r="D23" s="795"/>
      <c r="E23" s="924"/>
      <c r="F23" s="924"/>
      <c r="G23" s="924"/>
      <c r="H23" s="624">
        <f t="shared" si="7"/>
        <v>0</v>
      </c>
      <c r="I23" s="624">
        <f t="shared" si="7"/>
        <v>0</v>
      </c>
      <c r="J23" s="924"/>
      <c r="K23" s="924"/>
      <c r="L23" s="924"/>
      <c r="M23" s="797">
        <f t="shared" si="8"/>
        <v>0</v>
      </c>
      <c r="N23" s="649"/>
      <c r="O23" s="925"/>
      <c r="P23" s="912">
        <f t="shared" si="9"/>
        <v>0</v>
      </c>
    </row>
    <row r="24" spans="1:16" s="614" customFormat="1" ht="12.75" customHeight="1">
      <c r="A24" s="253">
        <f t="shared" si="10"/>
        <v>18</v>
      </c>
      <c r="B24" s="240"/>
      <c r="C24" s="630" t="s">
        <v>958</v>
      </c>
      <c r="D24" s="807"/>
      <c r="E24" s="808"/>
      <c r="F24" s="808"/>
      <c r="G24" s="808"/>
      <c r="H24" s="624">
        <f t="shared" si="7"/>
        <v>0</v>
      </c>
      <c r="I24" s="624">
        <f t="shared" si="7"/>
        <v>0</v>
      </c>
      <c r="J24" s="808"/>
      <c r="K24" s="808"/>
      <c r="L24" s="808"/>
      <c r="M24" s="797">
        <f t="shared" si="8"/>
        <v>0</v>
      </c>
      <c r="N24" s="649"/>
      <c r="O24" s="807"/>
      <c r="P24" s="912">
        <f t="shared" si="9"/>
        <v>0</v>
      </c>
    </row>
    <row r="25" spans="1:16" s="614" customFormat="1" ht="12.75" customHeight="1">
      <c r="A25" s="253">
        <f t="shared" si="10"/>
        <v>19</v>
      </c>
      <c r="B25" s="240"/>
      <c r="C25" s="652" t="s">
        <v>1026</v>
      </c>
      <c r="D25" s="807">
        <v>15108</v>
      </c>
      <c r="E25" s="808">
        <v>14693.10119</v>
      </c>
      <c r="F25" s="808"/>
      <c r="G25" s="808"/>
      <c r="H25" s="624">
        <f t="shared" si="7"/>
        <v>15108</v>
      </c>
      <c r="I25" s="624">
        <f t="shared" si="7"/>
        <v>14693.10119</v>
      </c>
      <c r="J25" s="808"/>
      <c r="K25" s="808"/>
      <c r="L25" s="808"/>
      <c r="M25" s="797">
        <f t="shared" si="8"/>
        <v>414.8988100000006</v>
      </c>
      <c r="N25" s="649"/>
      <c r="O25" s="807"/>
      <c r="P25" s="912">
        <f t="shared" si="9"/>
        <v>14693.10119</v>
      </c>
    </row>
    <row r="26" spans="1:16" s="620" customFormat="1" ht="12.75" customHeight="1">
      <c r="A26" s="651">
        <f>+A25+1</f>
        <v>20</v>
      </c>
      <c r="B26" s="801"/>
      <c r="C26" s="654" t="s">
        <v>1027</v>
      </c>
      <c r="D26" s="809"/>
      <c r="E26" s="810"/>
      <c r="F26" s="810"/>
      <c r="G26" s="810"/>
      <c r="H26" s="624">
        <f t="shared" si="7"/>
        <v>0</v>
      </c>
      <c r="I26" s="624">
        <f t="shared" si="7"/>
        <v>0</v>
      </c>
      <c r="J26" s="810"/>
      <c r="K26" s="810"/>
      <c r="L26" s="810"/>
      <c r="M26" s="797">
        <f t="shared" si="8"/>
        <v>0</v>
      </c>
      <c r="N26" s="653"/>
      <c r="O26" s="809"/>
      <c r="P26" s="912">
        <f t="shared" si="9"/>
        <v>0</v>
      </c>
    </row>
    <row r="27" spans="1:16" s="620" customFormat="1" ht="13.5" customHeight="1">
      <c r="A27" s="615">
        <f>+A26+1</f>
        <v>21</v>
      </c>
      <c r="B27" s="628" t="s">
        <v>840</v>
      </c>
      <c r="C27" s="628"/>
      <c r="D27" s="623">
        <f aca="true" t="shared" si="11" ref="D27:M27">D28+D37</f>
        <v>24935.29823</v>
      </c>
      <c r="E27" s="623">
        <f t="shared" si="11"/>
        <v>24548.551620000002</v>
      </c>
      <c r="F27" s="623">
        <f t="shared" si="11"/>
        <v>0</v>
      </c>
      <c r="G27" s="623">
        <f t="shared" si="11"/>
        <v>0</v>
      </c>
      <c r="H27" s="623">
        <f t="shared" si="11"/>
        <v>24935.29823</v>
      </c>
      <c r="I27" s="623">
        <f t="shared" si="11"/>
        <v>24548.551620000002</v>
      </c>
      <c r="J27" s="623">
        <f t="shared" si="11"/>
        <v>0</v>
      </c>
      <c r="K27" s="623">
        <f t="shared" si="11"/>
        <v>0</v>
      </c>
      <c r="L27" s="623">
        <f t="shared" si="11"/>
        <v>497.19175</v>
      </c>
      <c r="M27" s="623">
        <f t="shared" si="11"/>
        <v>386.7466099999983</v>
      </c>
      <c r="N27" s="649"/>
      <c r="O27" s="623">
        <f>O28+O37</f>
        <v>0</v>
      </c>
      <c r="P27" s="910">
        <f>P28+P37</f>
        <v>24548.551620000002</v>
      </c>
    </row>
    <row r="28" spans="1:16" s="657" customFormat="1" ht="12.75" customHeight="1">
      <c r="A28" s="631">
        <f aca="true" t="shared" si="12" ref="A28:A36">A27+1</f>
        <v>22</v>
      </c>
      <c r="B28" s="802"/>
      <c r="C28" s="636" t="s">
        <v>915</v>
      </c>
      <c r="D28" s="1096">
        <f aca="true" t="shared" si="13" ref="D28:M28">SUM(D29:D36)</f>
        <v>4146.29823</v>
      </c>
      <c r="E28" s="1097">
        <f t="shared" si="13"/>
        <v>4101.29823</v>
      </c>
      <c r="F28" s="794">
        <f t="shared" si="13"/>
        <v>0</v>
      </c>
      <c r="G28" s="794">
        <f t="shared" si="13"/>
        <v>0</v>
      </c>
      <c r="H28" s="1097">
        <f t="shared" si="13"/>
        <v>4146.29823</v>
      </c>
      <c r="I28" s="1097">
        <f t="shared" si="13"/>
        <v>4101.29823</v>
      </c>
      <c r="J28" s="794">
        <f t="shared" si="13"/>
        <v>0</v>
      </c>
      <c r="K28" s="794">
        <f t="shared" si="13"/>
        <v>0</v>
      </c>
      <c r="L28" s="1097">
        <f t="shared" si="13"/>
        <v>15.48136</v>
      </c>
      <c r="M28" s="798">
        <f t="shared" si="13"/>
        <v>45</v>
      </c>
      <c r="N28" s="656"/>
      <c r="O28" s="777">
        <f>SUM(O29:O36)</f>
        <v>0</v>
      </c>
      <c r="P28" s="1098">
        <f>SUM(P29:P36)</f>
        <v>4101.29823</v>
      </c>
    </row>
    <row r="29" spans="1:16" s="620" customFormat="1" ht="12.75" customHeight="1">
      <c r="A29" s="631">
        <f t="shared" si="12"/>
        <v>23</v>
      </c>
      <c r="B29" s="802"/>
      <c r="C29" s="655" t="s">
        <v>1127</v>
      </c>
      <c r="D29" s="811"/>
      <c r="E29" s="790"/>
      <c r="F29" s="790"/>
      <c r="G29" s="790"/>
      <c r="H29" s="624">
        <f aca="true" t="shared" si="14" ref="H29:I41">+D29+F29</f>
        <v>0</v>
      </c>
      <c r="I29" s="624">
        <f t="shared" si="14"/>
        <v>0</v>
      </c>
      <c r="J29" s="790"/>
      <c r="K29" s="790"/>
      <c r="L29" s="790"/>
      <c r="M29" s="797">
        <f aca="true" t="shared" si="15" ref="M29:M41">+H29-I29</f>
        <v>0</v>
      </c>
      <c r="N29" s="656"/>
      <c r="O29" s="795"/>
      <c r="P29" s="912">
        <f aca="true" t="shared" si="16" ref="P29:P41">+I29+O29</f>
        <v>0</v>
      </c>
    </row>
    <row r="30" spans="1:16" s="620" customFormat="1" ht="12.75" customHeight="1">
      <c r="A30" s="631">
        <f t="shared" si="12"/>
        <v>24</v>
      </c>
      <c r="B30" s="802"/>
      <c r="C30" s="655" t="s">
        <v>1128</v>
      </c>
      <c r="D30" s="811">
        <v>410</v>
      </c>
      <c r="E30" s="790">
        <v>365</v>
      </c>
      <c r="F30" s="790"/>
      <c r="G30" s="790"/>
      <c r="H30" s="624">
        <f t="shared" si="14"/>
        <v>410</v>
      </c>
      <c r="I30" s="624">
        <f t="shared" si="14"/>
        <v>365</v>
      </c>
      <c r="J30" s="790"/>
      <c r="K30" s="790"/>
      <c r="L30" s="790"/>
      <c r="M30" s="797">
        <f t="shared" si="15"/>
        <v>45</v>
      </c>
      <c r="N30" s="656"/>
      <c r="O30" s="795"/>
      <c r="P30" s="912">
        <f t="shared" si="16"/>
        <v>365</v>
      </c>
    </row>
    <row r="31" spans="1:16" s="620" customFormat="1" ht="12.75" customHeight="1">
      <c r="A31" s="631">
        <f t="shared" si="12"/>
        <v>25</v>
      </c>
      <c r="B31" s="802"/>
      <c r="C31" s="655" t="s">
        <v>903</v>
      </c>
      <c r="D31" s="811"/>
      <c r="E31" s="790"/>
      <c r="F31" s="790"/>
      <c r="G31" s="790"/>
      <c r="H31" s="624">
        <f t="shared" si="14"/>
        <v>0</v>
      </c>
      <c r="I31" s="624">
        <f t="shared" si="14"/>
        <v>0</v>
      </c>
      <c r="J31" s="790"/>
      <c r="K31" s="790"/>
      <c r="L31" s="790"/>
      <c r="M31" s="797">
        <f t="shared" si="15"/>
        <v>0</v>
      </c>
      <c r="N31" s="656"/>
      <c r="O31" s="795"/>
      <c r="P31" s="912">
        <f t="shared" si="16"/>
        <v>0</v>
      </c>
    </row>
    <row r="32" spans="1:16" s="620" customFormat="1" ht="12.75" customHeight="1">
      <c r="A32" s="631">
        <f t="shared" si="12"/>
        <v>26</v>
      </c>
      <c r="B32" s="802"/>
      <c r="C32" s="655" t="s">
        <v>959</v>
      </c>
      <c r="D32" s="811"/>
      <c r="E32" s="790"/>
      <c r="F32" s="790"/>
      <c r="G32" s="790"/>
      <c r="H32" s="624">
        <f t="shared" si="14"/>
        <v>0</v>
      </c>
      <c r="I32" s="624">
        <f t="shared" si="14"/>
        <v>0</v>
      </c>
      <c r="J32" s="790"/>
      <c r="K32" s="790"/>
      <c r="L32" s="790"/>
      <c r="M32" s="797">
        <f t="shared" si="15"/>
        <v>0</v>
      </c>
      <c r="N32" s="656"/>
      <c r="O32" s="795"/>
      <c r="P32" s="912">
        <f t="shared" si="16"/>
        <v>0</v>
      </c>
    </row>
    <row r="33" spans="1:16" s="620" customFormat="1" ht="12.75" customHeight="1">
      <c r="A33" s="631">
        <f t="shared" si="12"/>
        <v>27</v>
      </c>
      <c r="B33" s="802"/>
      <c r="C33" s="655" t="s">
        <v>1129</v>
      </c>
      <c r="D33" s="811"/>
      <c r="E33" s="790"/>
      <c r="F33" s="790"/>
      <c r="G33" s="790"/>
      <c r="H33" s="624">
        <f t="shared" si="14"/>
        <v>0</v>
      </c>
      <c r="I33" s="624">
        <f t="shared" si="14"/>
        <v>0</v>
      </c>
      <c r="J33" s="790"/>
      <c r="K33" s="790"/>
      <c r="L33" s="790"/>
      <c r="M33" s="797">
        <f t="shared" si="15"/>
        <v>0</v>
      </c>
      <c r="N33" s="656"/>
      <c r="O33" s="795"/>
      <c r="P33" s="912">
        <f t="shared" si="16"/>
        <v>0</v>
      </c>
    </row>
    <row r="34" spans="1:16" s="620" customFormat="1" ht="12.75" customHeight="1">
      <c r="A34" s="631">
        <f t="shared" si="12"/>
        <v>28</v>
      </c>
      <c r="B34" s="802"/>
      <c r="C34" s="655" t="s">
        <v>1130</v>
      </c>
      <c r="D34" s="811"/>
      <c r="E34" s="790"/>
      <c r="F34" s="790"/>
      <c r="G34" s="790"/>
      <c r="H34" s="624">
        <f t="shared" si="14"/>
        <v>0</v>
      </c>
      <c r="I34" s="624">
        <f t="shared" si="14"/>
        <v>0</v>
      </c>
      <c r="J34" s="790"/>
      <c r="K34" s="790"/>
      <c r="L34" s="790"/>
      <c r="M34" s="797">
        <f t="shared" si="15"/>
        <v>0</v>
      </c>
      <c r="N34" s="656"/>
      <c r="O34" s="795"/>
      <c r="P34" s="912">
        <f t="shared" si="16"/>
        <v>0</v>
      </c>
    </row>
    <row r="35" spans="1:16" s="620" customFormat="1" ht="12.75" customHeight="1">
      <c r="A35" s="631">
        <f t="shared" si="12"/>
        <v>29</v>
      </c>
      <c r="B35" s="802"/>
      <c r="C35" s="655" t="s">
        <v>1131</v>
      </c>
      <c r="D35" s="811">
        <v>3683</v>
      </c>
      <c r="E35" s="790">
        <f>D35</f>
        <v>3683</v>
      </c>
      <c r="F35" s="790"/>
      <c r="G35" s="790"/>
      <c r="H35" s="624">
        <f>+D35+F35</f>
        <v>3683</v>
      </c>
      <c r="I35" s="624">
        <f t="shared" si="14"/>
        <v>3683</v>
      </c>
      <c r="J35" s="790"/>
      <c r="K35" s="790"/>
      <c r="L35" s="790">
        <v>15.48136</v>
      </c>
      <c r="M35" s="797">
        <f t="shared" si="15"/>
        <v>0</v>
      </c>
      <c r="N35" s="656"/>
      <c r="O35" s="795"/>
      <c r="P35" s="912">
        <f t="shared" si="16"/>
        <v>3683</v>
      </c>
    </row>
    <row r="36" spans="1:16" s="620" customFormat="1" ht="12.75" customHeight="1">
      <c r="A36" s="631">
        <f t="shared" si="12"/>
        <v>30</v>
      </c>
      <c r="B36" s="802"/>
      <c r="C36" s="655" t="s">
        <v>960</v>
      </c>
      <c r="D36" s="1095">
        <v>53.29823</v>
      </c>
      <c r="E36" s="790">
        <f>D36</f>
        <v>53.29823</v>
      </c>
      <c r="F36" s="790"/>
      <c r="G36" s="790"/>
      <c r="H36" s="624">
        <f t="shared" si="14"/>
        <v>53.29823</v>
      </c>
      <c r="I36" s="624">
        <f t="shared" si="14"/>
        <v>53.29823</v>
      </c>
      <c r="J36" s="790"/>
      <c r="K36" s="790"/>
      <c r="L36" s="790"/>
      <c r="M36" s="797">
        <f t="shared" si="15"/>
        <v>0</v>
      </c>
      <c r="N36" s="656"/>
      <c r="O36" s="795"/>
      <c r="P36" s="912">
        <f t="shared" si="16"/>
        <v>53.29823</v>
      </c>
    </row>
    <row r="37" spans="1:16" s="620" customFormat="1" ht="12.75" customHeight="1">
      <c r="A37" s="926">
        <f>A36+1</f>
        <v>31</v>
      </c>
      <c r="B37" s="927"/>
      <c r="C37" s="928" t="s">
        <v>961</v>
      </c>
      <c r="D37" s="929">
        <f>D38+D39+D40+D41</f>
        <v>20789</v>
      </c>
      <c r="E37" s="929">
        <f aca="true" t="shared" si="17" ref="E37:P37">E38+E39+E40+E41</f>
        <v>20447.25339</v>
      </c>
      <c r="F37" s="929">
        <f t="shared" si="17"/>
        <v>0</v>
      </c>
      <c r="G37" s="929">
        <f t="shared" si="17"/>
        <v>0</v>
      </c>
      <c r="H37" s="929">
        <f t="shared" si="17"/>
        <v>20789</v>
      </c>
      <c r="I37" s="929">
        <f t="shared" si="17"/>
        <v>20447.25339</v>
      </c>
      <c r="J37" s="929">
        <f>J38+J39+J40+J41</f>
        <v>0</v>
      </c>
      <c r="K37" s="929">
        <f>K38+K39+K40+K41</f>
        <v>0</v>
      </c>
      <c r="L37" s="929">
        <f t="shared" si="17"/>
        <v>481.71039</v>
      </c>
      <c r="M37" s="929">
        <f t="shared" si="17"/>
        <v>341.7466099999983</v>
      </c>
      <c r="N37" s="656"/>
      <c r="O37" s="929">
        <f t="shared" si="17"/>
        <v>0</v>
      </c>
      <c r="P37" s="929">
        <f t="shared" si="17"/>
        <v>20447.25339</v>
      </c>
    </row>
    <row r="38" spans="1:66" s="658" customFormat="1" ht="12.75" customHeight="1">
      <c r="A38" s="635">
        <f>+A37+1</f>
        <v>32</v>
      </c>
      <c r="B38" s="803"/>
      <c r="C38" s="930" t="s">
        <v>962</v>
      </c>
      <c r="D38" s="795">
        <v>20127</v>
      </c>
      <c r="E38" s="790">
        <f>D38-341.74661</f>
        <v>19785.25339</v>
      </c>
      <c r="F38" s="790"/>
      <c r="G38" s="790"/>
      <c r="H38" s="624">
        <f t="shared" si="14"/>
        <v>20127</v>
      </c>
      <c r="I38" s="624">
        <f t="shared" si="14"/>
        <v>19785.25339</v>
      </c>
      <c r="J38" s="790"/>
      <c r="K38" s="790"/>
      <c r="L38" s="790">
        <v>481.71039</v>
      </c>
      <c r="M38" s="797">
        <f t="shared" si="15"/>
        <v>341.7466099999983</v>
      </c>
      <c r="N38" s="649"/>
      <c r="O38" s="795"/>
      <c r="P38" s="912">
        <f t="shared" si="16"/>
        <v>19785.25339</v>
      </c>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0"/>
    </row>
    <row r="39" spans="1:16" s="657" customFormat="1" ht="12.75" customHeight="1">
      <c r="A39" s="635">
        <f>+A38+1</f>
        <v>33</v>
      </c>
      <c r="B39" s="803"/>
      <c r="C39" s="930" t="s">
        <v>963</v>
      </c>
      <c r="D39" s="795">
        <v>662</v>
      </c>
      <c r="E39" s="790">
        <f>D39</f>
        <v>662</v>
      </c>
      <c r="F39" s="790"/>
      <c r="G39" s="790"/>
      <c r="H39" s="624">
        <f t="shared" si="14"/>
        <v>662</v>
      </c>
      <c r="I39" s="624">
        <f t="shared" si="14"/>
        <v>662</v>
      </c>
      <c r="J39" s="790"/>
      <c r="K39" s="790"/>
      <c r="L39" s="790"/>
      <c r="M39" s="797">
        <f t="shared" si="15"/>
        <v>0</v>
      </c>
      <c r="N39" s="649"/>
      <c r="O39" s="795"/>
      <c r="P39" s="912">
        <f t="shared" si="16"/>
        <v>662</v>
      </c>
    </row>
    <row r="40" spans="1:16" s="657" customFormat="1" ht="12.75" customHeight="1">
      <c r="A40" s="635">
        <f>+A39+1</f>
        <v>34</v>
      </c>
      <c r="B40" s="931"/>
      <c r="C40" s="930" t="s">
        <v>964</v>
      </c>
      <c r="D40" s="795"/>
      <c r="E40" s="790"/>
      <c r="F40" s="790"/>
      <c r="G40" s="790"/>
      <c r="H40" s="624">
        <f t="shared" si="14"/>
        <v>0</v>
      </c>
      <c r="I40" s="624">
        <f t="shared" si="14"/>
        <v>0</v>
      </c>
      <c r="J40" s="790"/>
      <c r="K40" s="790"/>
      <c r="L40" s="790"/>
      <c r="M40" s="797">
        <f t="shared" si="15"/>
        <v>0</v>
      </c>
      <c r="N40" s="649"/>
      <c r="O40" s="795"/>
      <c r="P40" s="912">
        <f t="shared" si="16"/>
        <v>0</v>
      </c>
    </row>
    <row r="41" spans="1:16" s="657" customFormat="1" ht="12.75" customHeight="1">
      <c r="A41" s="635">
        <f>+A40+1</f>
        <v>35</v>
      </c>
      <c r="B41" s="931"/>
      <c r="C41" s="930" t="s">
        <v>965</v>
      </c>
      <c r="D41" s="795"/>
      <c r="E41" s="790"/>
      <c r="F41" s="790"/>
      <c r="G41" s="790"/>
      <c r="H41" s="624">
        <f t="shared" si="14"/>
        <v>0</v>
      </c>
      <c r="I41" s="624">
        <f t="shared" si="14"/>
        <v>0</v>
      </c>
      <c r="J41" s="790"/>
      <c r="K41" s="790"/>
      <c r="L41" s="790"/>
      <c r="M41" s="797">
        <f t="shared" si="15"/>
        <v>0</v>
      </c>
      <c r="N41" s="649"/>
      <c r="O41" s="795"/>
      <c r="P41" s="912">
        <f t="shared" si="16"/>
        <v>0</v>
      </c>
    </row>
    <row r="42" spans="1:66" s="658" customFormat="1" ht="12.75" customHeight="1">
      <c r="A42" s="615">
        <f>+A41+1</f>
        <v>36</v>
      </c>
      <c r="B42" s="627" t="s">
        <v>838</v>
      </c>
      <c r="C42" s="627"/>
      <c r="D42" s="623">
        <f aca="true" t="shared" si="18" ref="D42:O42">+D43+D44</f>
        <v>0</v>
      </c>
      <c r="E42" s="621">
        <f t="shared" si="18"/>
        <v>0</v>
      </c>
      <c r="F42" s="621">
        <f t="shared" si="18"/>
        <v>0</v>
      </c>
      <c r="G42" s="621">
        <f t="shared" si="18"/>
        <v>0</v>
      </c>
      <c r="H42" s="621">
        <f t="shared" si="18"/>
        <v>0</v>
      </c>
      <c r="I42" s="621">
        <f t="shared" si="18"/>
        <v>0</v>
      </c>
      <c r="J42" s="621">
        <f t="shared" si="18"/>
        <v>0</v>
      </c>
      <c r="K42" s="621">
        <f t="shared" si="18"/>
        <v>0</v>
      </c>
      <c r="L42" s="621">
        <f t="shared" si="18"/>
        <v>0</v>
      </c>
      <c r="M42" s="796">
        <f t="shared" si="18"/>
        <v>0</v>
      </c>
      <c r="N42" s="659"/>
      <c r="O42" s="623">
        <f t="shared" si="18"/>
        <v>0</v>
      </c>
      <c r="P42" s="908">
        <f>I42+O42</f>
        <v>0</v>
      </c>
      <c r="Q42" s="620"/>
      <c r="R42" s="620"/>
      <c r="S42" s="620"/>
      <c r="T42" s="620"/>
      <c r="U42" s="620"/>
      <c r="V42" s="620"/>
      <c r="W42" s="620"/>
      <c r="X42" s="620"/>
      <c r="Y42" s="620"/>
      <c r="Z42" s="620"/>
      <c r="AA42" s="620"/>
      <c r="AB42" s="620"/>
      <c r="AC42" s="620"/>
      <c r="AD42" s="620"/>
      <c r="AE42" s="620"/>
      <c r="AF42" s="620"/>
      <c r="AG42" s="620"/>
      <c r="AH42" s="620"/>
      <c r="AI42" s="620"/>
      <c r="AJ42" s="620"/>
      <c r="BJ42" s="620"/>
      <c r="BK42" s="620"/>
      <c r="BL42" s="620"/>
      <c r="BM42" s="620"/>
      <c r="BN42" s="620"/>
    </row>
    <row r="43" spans="1:66" s="657" customFormat="1" ht="12.75" customHeight="1">
      <c r="A43" s="651">
        <f aca="true" t="shared" si="19" ref="A43:A55">+A42+1</f>
        <v>37</v>
      </c>
      <c r="B43" s="801"/>
      <c r="C43" s="655" t="s">
        <v>1115</v>
      </c>
      <c r="D43" s="811"/>
      <c r="E43" s="790"/>
      <c r="F43" s="790"/>
      <c r="G43" s="790"/>
      <c r="H43" s="624">
        <f>+D43+F43</f>
        <v>0</v>
      </c>
      <c r="I43" s="624">
        <f>+E43+G43</f>
        <v>0</v>
      </c>
      <c r="J43" s="790"/>
      <c r="K43" s="790"/>
      <c r="L43" s="790"/>
      <c r="M43" s="797">
        <f>+H43-I43</f>
        <v>0</v>
      </c>
      <c r="N43" s="659"/>
      <c r="O43" s="812"/>
      <c r="P43" s="912">
        <f>I43+O43</f>
        <v>0</v>
      </c>
      <c r="Q43" s="614"/>
      <c r="R43" s="614"/>
      <c r="S43" s="614"/>
      <c r="T43" s="614"/>
      <c r="U43" s="614"/>
      <c r="V43" s="614"/>
      <c r="W43" s="614"/>
      <c r="X43" s="614"/>
      <c r="Y43" s="614"/>
      <c r="Z43" s="614"/>
      <c r="AA43" s="614"/>
      <c r="AB43" s="614"/>
      <c r="AC43" s="614"/>
      <c r="AD43" s="614"/>
      <c r="AE43" s="614"/>
      <c r="AF43" s="614"/>
      <c r="AG43" s="614"/>
      <c r="AH43" s="614"/>
      <c r="AI43" s="614"/>
      <c r="AJ43" s="614"/>
      <c r="BJ43" s="614"/>
      <c r="BK43" s="614"/>
      <c r="BL43" s="614"/>
      <c r="BM43" s="614"/>
      <c r="BN43" s="614"/>
    </row>
    <row r="44" spans="1:61" s="614" customFormat="1" ht="12.75" customHeight="1">
      <c r="A44" s="253">
        <f t="shared" si="19"/>
        <v>38</v>
      </c>
      <c r="B44" s="240"/>
      <c r="C44" s="655" t="s">
        <v>1116</v>
      </c>
      <c r="D44" s="811"/>
      <c r="E44" s="790"/>
      <c r="F44" s="790"/>
      <c r="G44" s="790"/>
      <c r="H44" s="624">
        <f>+D44+F44</f>
        <v>0</v>
      </c>
      <c r="I44" s="624">
        <f>+E44+G44</f>
        <v>0</v>
      </c>
      <c r="J44" s="790"/>
      <c r="K44" s="790"/>
      <c r="L44" s="790"/>
      <c r="M44" s="797">
        <f>+H44-I44</f>
        <v>0</v>
      </c>
      <c r="N44" s="660"/>
      <c r="O44" s="812"/>
      <c r="P44" s="912">
        <f>I44+O44</f>
        <v>0</v>
      </c>
      <c r="AK44" s="657"/>
      <c r="AL44" s="657"/>
      <c r="AM44" s="657"/>
      <c r="AN44" s="657"/>
      <c r="AO44" s="657"/>
      <c r="AP44" s="657"/>
      <c r="AQ44" s="657"/>
      <c r="AR44" s="657"/>
      <c r="AS44" s="657"/>
      <c r="AT44" s="657"/>
      <c r="AU44" s="657"/>
      <c r="AV44" s="657"/>
      <c r="AW44" s="657"/>
      <c r="AX44" s="657"/>
      <c r="AY44" s="657"/>
      <c r="AZ44" s="657"/>
      <c r="BA44" s="657"/>
      <c r="BB44" s="657"/>
      <c r="BC44" s="657"/>
      <c r="BD44" s="657"/>
      <c r="BE44" s="657"/>
      <c r="BF44" s="657"/>
      <c r="BG44" s="657"/>
      <c r="BH44" s="657"/>
      <c r="BI44" s="657"/>
    </row>
    <row r="45" spans="1:16" s="82" customFormat="1" ht="12.75" customHeight="1">
      <c r="A45" s="778">
        <f t="shared" si="19"/>
        <v>39</v>
      </c>
      <c r="B45" s="627" t="s">
        <v>849</v>
      </c>
      <c r="C45" s="627"/>
      <c r="D45" s="623">
        <f aca="true" t="shared" si="20" ref="D45:M45">D46+D52</f>
        <v>9046.12549</v>
      </c>
      <c r="E45" s="623">
        <f t="shared" si="20"/>
        <v>9046.12549</v>
      </c>
      <c r="F45" s="623">
        <f t="shared" si="20"/>
        <v>0</v>
      </c>
      <c r="G45" s="623">
        <f t="shared" si="20"/>
        <v>0</v>
      </c>
      <c r="H45" s="623">
        <f t="shared" si="20"/>
        <v>9046.12549</v>
      </c>
      <c r="I45" s="623">
        <f t="shared" si="20"/>
        <v>9046.12549</v>
      </c>
      <c r="J45" s="623">
        <f t="shared" si="20"/>
        <v>0</v>
      </c>
      <c r="K45" s="623">
        <f t="shared" si="20"/>
        <v>0</v>
      </c>
      <c r="L45" s="623">
        <f t="shared" si="20"/>
        <v>0</v>
      </c>
      <c r="M45" s="623">
        <f t="shared" si="20"/>
        <v>0</v>
      </c>
      <c r="N45" s="659">
        <f>SUM(N46,N48,N52)</f>
        <v>0</v>
      </c>
      <c r="O45" s="623">
        <f>O46+O52</f>
        <v>0</v>
      </c>
      <c r="P45" s="910">
        <f>P46+P52</f>
        <v>9046.12549</v>
      </c>
    </row>
    <row r="46" spans="1:16" s="82" customFormat="1" ht="12.75" customHeight="1">
      <c r="A46" s="635">
        <f t="shared" si="19"/>
        <v>40</v>
      </c>
      <c r="B46" s="932"/>
      <c r="C46" s="636" t="s">
        <v>966</v>
      </c>
      <c r="D46" s="623">
        <f aca="true" t="shared" si="21" ref="D46:M46">D47+D48+D49+D50+D51</f>
        <v>9046.12549</v>
      </c>
      <c r="E46" s="623">
        <f t="shared" si="21"/>
        <v>9046.12549</v>
      </c>
      <c r="F46" s="623">
        <f t="shared" si="21"/>
        <v>0</v>
      </c>
      <c r="G46" s="623">
        <f t="shared" si="21"/>
        <v>0</v>
      </c>
      <c r="H46" s="623">
        <f t="shared" si="21"/>
        <v>9046.12549</v>
      </c>
      <c r="I46" s="623">
        <f t="shared" si="21"/>
        <v>9046.12549</v>
      </c>
      <c r="J46" s="623">
        <f t="shared" si="21"/>
        <v>0</v>
      </c>
      <c r="K46" s="623">
        <f t="shared" si="21"/>
        <v>0</v>
      </c>
      <c r="L46" s="623">
        <f t="shared" si="21"/>
        <v>0</v>
      </c>
      <c r="M46" s="623">
        <f t="shared" si="21"/>
        <v>0</v>
      </c>
      <c r="N46" s="659">
        <f>N47</f>
        <v>0</v>
      </c>
      <c r="O46" s="623">
        <f>O47+O48+O49+O50+O51</f>
        <v>0</v>
      </c>
      <c r="P46" s="910">
        <f>P47+P48+P49+P50+P51</f>
        <v>9046.12549</v>
      </c>
    </row>
    <row r="47" spans="1:16" s="590" customFormat="1" ht="12.75" customHeight="1">
      <c r="A47" s="635">
        <f t="shared" si="19"/>
        <v>41</v>
      </c>
      <c r="B47" s="804"/>
      <c r="C47" s="655" t="s">
        <v>967</v>
      </c>
      <c r="D47" s="1095">
        <v>9046.12549</v>
      </c>
      <c r="E47" s="790">
        <f>D47</f>
        <v>9046.12549</v>
      </c>
      <c r="F47" s="790"/>
      <c r="G47" s="790"/>
      <c r="H47" s="624">
        <f>+D47+F47</f>
        <v>9046.12549</v>
      </c>
      <c r="I47" s="624">
        <f>+E47+G47</f>
        <v>9046.12549</v>
      </c>
      <c r="J47" s="790"/>
      <c r="K47" s="790"/>
      <c r="L47" s="790"/>
      <c r="M47" s="797">
        <f>+H47-I47</f>
        <v>0</v>
      </c>
      <c r="N47" s="656"/>
      <c r="O47" s="795"/>
      <c r="P47" s="933">
        <f>+I47+O47</f>
        <v>9046.12549</v>
      </c>
    </row>
    <row r="48" spans="1:16" s="590" customFormat="1" ht="12.75" customHeight="1">
      <c r="A48" s="637">
        <f>+A47+1</f>
        <v>42</v>
      </c>
      <c r="B48" s="932"/>
      <c r="C48" s="934"/>
      <c r="D48" s="795"/>
      <c r="E48" s="790"/>
      <c r="F48" s="790"/>
      <c r="G48" s="790"/>
      <c r="H48" s="624">
        <f>+D48+F48</f>
        <v>0</v>
      </c>
      <c r="I48" s="624">
        <f aca="true" t="shared" si="22" ref="H48:I51">+E48+G48</f>
        <v>0</v>
      </c>
      <c r="J48" s="790"/>
      <c r="K48" s="790"/>
      <c r="L48" s="790"/>
      <c r="M48" s="797">
        <f>+H48-I48</f>
        <v>0</v>
      </c>
      <c r="N48" s="659">
        <f>+N49+N50+N51</f>
        <v>0</v>
      </c>
      <c r="O48" s="795"/>
      <c r="P48" s="933">
        <f>+I48+O48</f>
        <v>0</v>
      </c>
    </row>
    <row r="49" spans="1:16" s="82" customFormat="1" ht="12.75" customHeight="1">
      <c r="A49" s="637">
        <f>+A48+1</f>
        <v>43</v>
      </c>
      <c r="B49" s="813"/>
      <c r="C49" s="805"/>
      <c r="D49" s="811"/>
      <c r="E49" s="790"/>
      <c r="F49" s="790"/>
      <c r="G49" s="790"/>
      <c r="H49" s="624">
        <f>+D49+F49</f>
        <v>0</v>
      </c>
      <c r="I49" s="624">
        <f t="shared" si="22"/>
        <v>0</v>
      </c>
      <c r="J49" s="790"/>
      <c r="K49" s="790"/>
      <c r="L49" s="790"/>
      <c r="M49" s="797">
        <f>+H49-I49</f>
        <v>0</v>
      </c>
      <c r="N49" s="656"/>
      <c r="O49" s="795"/>
      <c r="P49" s="933">
        <f>+I49+O49</f>
        <v>0</v>
      </c>
    </row>
    <row r="50" spans="1:16" s="590" customFormat="1" ht="12.75" customHeight="1">
      <c r="A50" s="637">
        <f>+A49+1</f>
        <v>44</v>
      </c>
      <c r="B50" s="813"/>
      <c r="C50" s="805"/>
      <c r="D50" s="811"/>
      <c r="E50" s="790"/>
      <c r="F50" s="790"/>
      <c r="G50" s="790"/>
      <c r="H50" s="624">
        <f t="shared" si="22"/>
        <v>0</v>
      </c>
      <c r="I50" s="624">
        <f t="shared" si="22"/>
        <v>0</v>
      </c>
      <c r="J50" s="790"/>
      <c r="K50" s="790"/>
      <c r="L50" s="790"/>
      <c r="M50" s="797">
        <f>+H50-I50</f>
        <v>0</v>
      </c>
      <c r="N50" s="656"/>
      <c r="O50" s="795"/>
      <c r="P50" s="933">
        <f>+I50+O50</f>
        <v>0</v>
      </c>
    </row>
    <row r="51" spans="1:16" s="590" customFormat="1" ht="12.75" customHeight="1">
      <c r="A51" s="637">
        <f t="shared" si="19"/>
        <v>45</v>
      </c>
      <c r="B51" s="814"/>
      <c r="C51" s="805"/>
      <c r="D51" s="811"/>
      <c r="E51" s="790"/>
      <c r="F51" s="790"/>
      <c r="G51" s="790"/>
      <c r="H51" s="624">
        <f t="shared" si="22"/>
        <v>0</v>
      </c>
      <c r="I51" s="624">
        <f t="shared" si="22"/>
        <v>0</v>
      </c>
      <c r="J51" s="790"/>
      <c r="K51" s="790"/>
      <c r="L51" s="790"/>
      <c r="M51" s="797">
        <f>+H51-I51</f>
        <v>0</v>
      </c>
      <c r="N51" s="656"/>
      <c r="O51" s="795"/>
      <c r="P51" s="933">
        <f>+I51+O51</f>
        <v>0</v>
      </c>
    </row>
    <row r="52" spans="1:16" s="82" customFormat="1" ht="12.75" customHeight="1">
      <c r="A52" s="631">
        <f>+A51+1</f>
        <v>46</v>
      </c>
      <c r="B52" s="932"/>
      <c r="C52" s="636" t="s">
        <v>968</v>
      </c>
      <c r="D52" s="623">
        <f>+D53+D54+D55</f>
        <v>0</v>
      </c>
      <c r="E52" s="623">
        <f aca="true" t="shared" si="23" ref="E52:M52">+E53+E54+E55</f>
        <v>0</v>
      </c>
      <c r="F52" s="623">
        <f>+F53+F54+F55</f>
        <v>0</v>
      </c>
      <c r="G52" s="623">
        <f t="shared" si="23"/>
        <v>0</v>
      </c>
      <c r="H52" s="623">
        <f t="shared" si="23"/>
        <v>0</v>
      </c>
      <c r="I52" s="623">
        <f t="shared" si="23"/>
        <v>0</v>
      </c>
      <c r="J52" s="623">
        <f t="shared" si="23"/>
        <v>0</v>
      </c>
      <c r="K52" s="623">
        <f t="shared" si="23"/>
        <v>0</v>
      </c>
      <c r="L52" s="623">
        <f t="shared" si="23"/>
        <v>0</v>
      </c>
      <c r="M52" s="623">
        <f t="shared" si="23"/>
        <v>0</v>
      </c>
      <c r="N52" s="656"/>
      <c r="O52" s="623">
        <f>+O53+O54+O55</f>
        <v>0</v>
      </c>
      <c r="P52" s="910">
        <f>+P53+P54+P55</f>
        <v>0</v>
      </c>
    </row>
    <row r="53" spans="1:16" s="590" customFormat="1" ht="12.75" customHeight="1">
      <c r="A53" s="637">
        <f t="shared" si="19"/>
        <v>47</v>
      </c>
      <c r="B53" s="935"/>
      <c r="C53" s="805"/>
      <c r="D53" s="811"/>
      <c r="E53" s="790"/>
      <c r="F53" s="790"/>
      <c r="G53" s="790"/>
      <c r="H53" s="624">
        <f aca="true" t="shared" si="24" ref="H53:I55">+D53+F53</f>
        <v>0</v>
      </c>
      <c r="I53" s="624">
        <f t="shared" si="24"/>
        <v>0</v>
      </c>
      <c r="J53" s="790"/>
      <c r="K53" s="790"/>
      <c r="L53" s="790"/>
      <c r="M53" s="797">
        <f>+H53-I53</f>
        <v>0</v>
      </c>
      <c r="N53" s="792"/>
      <c r="O53" s="795"/>
      <c r="P53" s="933">
        <f>+I53+O53</f>
        <v>0</v>
      </c>
    </row>
    <row r="54" spans="1:16" s="590" customFormat="1" ht="12.75" customHeight="1">
      <c r="A54" s="637">
        <f t="shared" si="19"/>
        <v>48</v>
      </c>
      <c r="B54" s="935"/>
      <c r="C54" s="805"/>
      <c r="D54" s="936"/>
      <c r="E54" s="790"/>
      <c r="F54" s="790"/>
      <c r="G54" s="790"/>
      <c r="H54" s="624">
        <f>+D54+F54</f>
        <v>0</v>
      </c>
      <c r="I54" s="624">
        <f t="shared" si="24"/>
        <v>0</v>
      </c>
      <c r="J54" s="790"/>
      <c r="K54" s="790"/>
      <c r="L54" s="790"/>
      <c r="M54" s="797">
        <f>+H54-I54</f>
        <v>0</v>
      </c>
      <c r="N54" s="792"/>
      <c r="O54" s="795"/>
      <c r="P54" s="933">
        <f>+I54+O54</f>
        <v>0</v>
      </c>
    </row>
    <row r="55" spans="1:16" s="590" customFormat="1" ht="12.75" customHeight="1" thickBot="1">
      <c r="A55" s="637">
        <f t="shared" si="19"/>
        <v>49</v>
      </c>
      <c r="B55" s="937"/>
      <c r="C55" s="805"/>
      <c r="D55" s="938"/>
      <c r="E55" s="790"/>
      <c r="F55" s="790"/>
      <c r="G55" s="790"/>
      <c r="H55" s="624">
        <f t="shared" si="24"/>
        <v>0</v>
      </c>
      <c r="I55" s="624">
        <f t="shared" si="24"/>
        <v>0</v>
      </c>
      <c r="J55" s="790"/>
      <c r="K55" s="790"/>
      <c r="L55" s="790"/>
      <c r="M55" s="797">
        <f>+H55-I55</f>
        <v>0</v>
      </c>
      <c r="N55" s="659"/>
      <c r="O55" s="795"/>
      <c r="P55" s="933">
        <f>+I55+O55</f>
        <v>0</v>
      </c>
    </row>
    <row r="56" spans="1:16" s="614" customFormat="1" ht="13.5" customHeight="1" thickBot="1">
      <c r="A56" s="661">
        <f>+A55+1</f>
        <v>50</v>
      </c>
      <c r="B56" s="662"/>
      <c r="C56" s="663" t="s">
        <v>796</v>
      </c>
      <c r="D56" s="664">
        <f aca="true" t="shared" si="25" ref="D56:M56">+D7+D27+D42+D45</f>
        <v>89021.87272000001</v>
      </c>
      <c r="E56" s="665">
        <f t="shared" si="25"/>
        <v>88186.05223000002</v>
      </c>
      <c r="F56" s="665">
        <f t="shared" si="25"/>
        <v>220</v>
      </c>
      <c r="G56" s="665">
        <f t="shared" si="25"/>
        <v>220</v>
      </c>
      <c r="H56" s="665">
        <f t="shared" si="25"/>
        <v>89241.87272000001</v>
      </c>
      <c r="I56" s="665">
        <f t="shared" si="25"/>
        <v>88406.05223000002</v>
      </c>
      <c r="J56" s="665">
        <f t="shared" si="25"/>
        <v>0</v>
      </c>
      <c r="K56" s="665">
        <f t="shared" si="25"/>
        <v>0</v>
      </c>
      <c r="L56" s="665">
        <f t="shared" si="25"/>
        <v>1574.72576</v>
      </c>
      <c r="M56" s="799">
        <f t="shared" si="25"/>
        <v>835.8204899999989</v>
      </c>
      <c r="N56" s="274"/>
      <c r="O56" s="664">
        <f>+O7+O27+O42+O45</f>
        <v>0</v>
      </c>
      <c r="P56" s="799">
        <f>+P7+P27+P42+P45</f>
        <v>88406.05223000002</v>
      </c>
    </row>
    <row r="57" spans="1:16" s="267" customFormat="1" ht="13.5" customHeight="1">
      <c r="A57" s="266"/>
      <c r="B57" s="266"/>
      <c r="C57" s="666"/>
      <c r="D57" s="264"/>
      <c r="E57" s="264"/>
      <c r="F57" s="264"/>
      <c r="G57" s="264"/>
      <c r="H57" s="264"/>
      <c r="I57" s="264"/>
      <c r="J57" s="264"/>
      <c r="K57" s="264"/>
      <c r="L57" s="264"/>
      <c r="M57" s="264"/>
      <c r="N57" s="264"/>
      <c r="O57" s="264"/>
      <c r="P57" s="264"/>
    </row>
    <row r="58" spans="1:14" ht="22.5" customHeight="1">
      <c r="A58" s="614" t="s">
        <v>690</v>
      </c>
      <c r="B58" s="614"/>
      <c r="N58" s="267"/>
    </row>
    <row r="59" spans="1:16" ht="56.25" customHeight="1">
      <c r="A59" s="1181" t="s">
        <v>16</v>
      </c>
      <c r="B59" s="1181"/>
      <c r="C59" s="1181"/>
      <c r="D59" s="1181"/>
      <c r="E59" s="1181"/>
      <c r="F59" s="1181"/>
      <c r="G59" s="1181"/>
      <c r="H59" s="1181"/>
      <c r="I59" s="1181"/>
      <c r="J59" s="1181"/>
      <c r="K59" s="1181"/>
      <c r="L59" s="1181"/>
      <c r="M59" s="1181"/>
      <c r="N59" s="1181"/>
      <c r="O59" s="1181"/>
      <c r="P59" s="1181"/>
    </row>
    <row r="60" spans="1:16" ht="30" customHeight="1">
      <c r="A60" s="1181" t="s">
        <v>1132</v>
      </c>
      <c r="B60" s="1181"/>
      <c r="C60" s="1181"/>
      <c r="D60" s="1181"/>
      <c r="E60" s="1181"/>
      <c r="F60" s="1181"/>
      <c r="G60" s="1181"/>
      <c r="H60" s="1181"/>
      <c r="I60" s="1181"/>
      <c r="J60" s="1181"/>
      <c r="K60" s="1181"/>
      <c r="L60" s="1181"/>
      <c r="M60" s="1181"/>
      <c r="N60" s="1181"/>
      <c r="O60" s="1181"/>
      <c r="P60" s="1181"/>
    </row>
    <row r="61" spans="1:16" ht="34.5" customHeight="1">
      <c r="A61" s="1181" t="s">
        <v>0</v>
      </c>
      <c r="B61" s="1181"/>
      <c r="C61" s="1181"/>
      <c r="D61" s="1181"/>
      <c r="E61" s="1181"/>
      <c r="F61" s="1181"/>
      <c r="G61" s="1181"/>
      <c r="H61" s="1181"/>
      <c r="I61" s="1181"/>
      <c r="J61" s="1181"/>
      <c r="K61" s="1181"/>
      <c r="L61" s="1181"/>
      <c r="M61" s="1181"/>
      <c r="N61" s="1181"/>
      <c r="O61" s="1181"/>
      <c r="P61" s="1181"/>
    </row>
    <row r="62" spans="1:16" ht="27.75" customHeight="1">
      <c r="A62" s="1181" t="s">
        <v>869</v>
      </c>
      <c r="B62" s="1181"/>
      <c r="C62" s="1181"/>
      <c r="D62" s="1181"/>
      <c r="E62" s="1181"/>
      <c r="F62" s="1181"/>
      <c r="G62" s="1181"/>
      <c r="H62" s="1181"/>
      <c r="I62" s="1181"/>
      <c r="J62" s="1181"/>
      <c r="K62" s="1181"/>
      <c r="L62" s="1181"/>
      <c r="M62" s="1181"/>
      <c r="N62" s="1181"/>
      <c r="O62" s="1181"/>
      <c r="P62" s="1181"/>
    </row>
    <row r="63" spans="1:16" ht="15">
      <c r="A63" s="1181" t="s">
        <v>921</v>
      </c>
      <c r="B63" s="1181"/>
      <c r="C63" s="1181"/>
      <c r="D63" s="1181"/>
      <c r="E63" s="1181"/>
      <c r="F63" s="1181"/>
      <c r="G63" s="1181"/>
      <c r="H63" s="1181"/>
      <c r="I63" s="1181"/>
      <c r="J63" s="1181"/>
      <c r="K63" s="1181"/>
      <c r="L63" s="1181"/>
      <c r="M63" s="1181"/>
      <c r="N63" s="1181"/>
      <c r="O63" s="1181"/>
      <c r="P63" s="1181"/>
    </row>
    <row r="64" spans="1:16" ht="26.25" customHeight="1">
      <c r="A64" s="1181" t="s">
        <v>17</v>
      </c>
      <c r="B64" s="1181"/>
      <c r="C64" s="1181"/>
      <c r="D64" s="1181"/>
      <c r="E64" s="1181"/>
      <c r="F64" s="1181"/>
      <c r="G64" s="1181"/>
      <c r="H64" s="1181"/>
      <c r="I64" s="1181"/>
      <c r="J64" s="1181"/>
      <c r="K64" s="1181"/>
      <c r="L64" s="1181"/>
      <c r="M64" s="1181"/>
      <c r="N64" s="1181"/>
      <c r="O64" s="1181"/>
      <c r="P64" s="1181"/>
    </row>
    <row r="65" spans="1:16" ht="19.5" customHeight="1">
      <c r="A65" s="1181" t="s">
        <v>22</v>
      </c>
      <c r="B65" s="1181"/>
      <c r="C65" s="1181"/>
      <c r="D65" s="1181"/>
      <c r="E65" s="1181"/>
      <c r="F65" s="1181"/>
      <c r="G65" s="1181"/>
      <c r="H65" s="1181"/>
      <c r="I65" s="1181"/>
      <c r="J65" s="1181"/>
      <c r="K65" s="1181"/>
      <c r="L65" s="1181"/>
      <c r="M65" s="1181"/>
      <c r="N65" s="1181"/>
      <c r="O65" s="1181"/>
      <c r="P65" s="1181"/>
    </row>
    <row r="66" s="614" customFormat="1" ht="12.75">
      <c r="N66" s="667"/>
    </row>
    <row r="67" s="614" customFormat="1" ht="12.75">
      <c r="N67" s="667"/>
    </row>
    <row r="68" s="614" customFormat="1" ht="12.75">
      <c r="N68" s="667"/>
    </row>
    <row r="69" spans="1:2" ht="15">
      <c r="A69" s="668"/>
      <c r="B69" s="668"/>
    </row>
  </sheetData>
  <sheetProtection/>
  <mergeCells count="19">
    <mergeCell ref="J4:J5"/>
    <mergeCell ref="K4:K5"/>
    <mergeCell ref="L4:L5"/>
    <mergeCell ref="A4:A6"/>
    <mergeCell ref="B4:B6"/>
    <mergeCell ref="C4:C6"/>
    <mergeCell ref="D4:E4"/>
    <mergeCell ref="F4:G4"/>
    <mergeCell ref="H4:I4"/>
    <mergeCell ref="M4:M5"/>
    <mergeCell ref="A65:P65"/>
    <mergeCell ref="A59:P59"/>
    <mergeCell ref="A60:P60"/>
    <mergeCell ref="A61:P61"/>
    <mergeCell ref="A62:P62"/>
    <mergeCell ref="A63:P63"/>
    <mergeCell ref="A64:P64"/>
    <mergeCell ref="O4:O5"/>
    <mergeCell ref="P4:P5"/>
  </mergeCells>
  <printOptions horizontalCentered="1"/>
  <pageMargins left="0.1968503937007874" right="0.1968503937007874" top="0.5905511811023623" bottom="0.5905511811023623" header="0.31496062992125984" footer="0.31496062992125984"/>
  <pageSetup fitToHeight="1" fitToWidth="1" horizontalDpi="600" verticalDpi="600" orientation="landscape" paperSize="9" scale="52" r:id="rId3"/>
  <legacyDrawing r:id="rId2"/>
</worksheet>
</file>

<file path=xl/worksheets/sheet9.xml><?xml version="1.0" encoding="utf-8"?>
<worksheet xmlns="http://schemas.openxmlformats.org/spreadsheetml/2006/main" xmlns:r="http://schemas.openxmlformats.org/officeDocument/2006/relationships">
  <sheetPr>
    <tabColor indexed="40"/>
    <pageSetUpPr fitToPage="1"/>
  </sheetPr>
  <dimension ref="A1:S29"/>
  <sheetViews>
    <sheetView zoomScalePageLayoutView="0" workbookViewId="0" topLeftCell="A1">
      <selection activeCell="F6" sqref="F6"/>
    </sheetView>
  </sheetViews>
  <sheetFormatPr defaultColWidth="26.28125" defaultRowHeight="15"/>
  <cols>
    <col min="1" max="1" width="4.28125" style="247" customWidth="1"/>
    <col min="2" max="2" width="11.8515625" style="247" customWidth="1"/>
    <col min="3" max="3" width="26.28125" style="247" customWidth="1"/>
    <col min="4" max="4" width="12.140625" style="247" customWidth="1"/>
    <col min="5" max="5" width="10.7109375" style="247" customWidth="1"/>
    <col min="6" max="6" width="11.421875" style="247" customWidth="1"/>
    <col min="7" max="7" width="10.7109375" style="247" customWidth="1"/>
    <col min="8" max="8" width="11.7109375" style="247" customWidth="1"/>
    <col min="9" max="9" width="10.7109375" style="247" customWidth="1"/>
    <col min="10" max="10" width="12.421875" style="247" customWidth="1"/>
    <col min="11" max="11" width="2.28125" style="247" customWidth="1"/>
    <col min="12" max="12" width="10.7109375" style="247" customWidth="1"/>
    <col min="13" max="13" width="14.00390625" style="247" customWidth="1"/>
    <col min="14" max="14" width="10.7109375" style="247" customWidth="1"/>
    <col min="15" max="15" width="8.8515625" style="248" customWidth="1"/>
    <col min="16" max="16" width="9.140625" style="248" customWidth="1"/>
    <col min="17" max="253" width="9.140625" style="247" customWidth="1"/>
    <col min="254" max="254" width="3.28125" style="247" customWidth="1"/>
    <col min="255" max="255" width="11.8515625" style="247" customWidth="1"/>
    <col min="256" max="16384" width="26.28125" style="247" customWidth="1"/>
  </cols>
  <sheetData>
    <row r="1" spans="1:19" s="11" customFormat="1" ht="15.75">
      <c r="A1" s="960" t="s">
        <v>928</v>
      </c>
      <c r="B1" s="348"/>
      <c r="C1" s="348"/>
      <c r="D1" s="348"/>
      <c r="E1" s="348"/>
      <c r="F1" s="348"/>
      <c r="G1" s="348"/>
      <c r="H1" s="474"/>
      <c r="I1" s="348"/>
      <c r="J1" s="348"/>
      <c r="K1" s="961"/>
      <c r="L1" s="348"/>
      <c r="M1" s="348"/>
      <c r="N1" s="348"/>
      <c r="O1" s="10"/>
      <c r="P1" s="10"/>
      <c r="Q1" s="10"/>
      <c r="R1" s="10"/>
      <c r="S1" s="10"/>
    </row>
    <row r="2" spans="1:19" ht="13.5" thickBot="1">
      <c r="A2" s="962"/>
      <c r="B2" s="962"/>
      <c r="C2" s="962"/>
      <c r="D2" s="963"/>
      <c r="E2" s="963"/>
      <c r="F2" s="962"/>
      <c r="G2" s="962"/>
      <c r="H2" s="962"/>
      <c r="I2" s="962"/>
      <c r="J2" s="962"/>
      <c r="K2" s="961"/>
      <c r="L2" s="962"/>
      <c r="M2" s="962"/>
      <c r="N2" s="964" t="s">
        <v>552</v>
      </c>
      <c r="Q2" s="248"/>
      <c r="R2" s="248"/>
      <c r="S2" s="248"/>
    </row>
    <row r="3" spans="1:14" ht="27" customHeight="1">
      <c r="A3" s="1231" t="s">
        <v>531</v>
      </c>
      <c r="B3" s="1234" t="s">
        <v>922</v>
      </c>
      <c r="C3" s="1237" t="s">
        <v>808</v>
      </c>
      <c r="D3" s="1240" t="s">
        <v>834</v>
      </c>
      <c r="E3" s="1241"/>
      <c r="F3" s="1241" t="s">
        <v>778</v>
      </c>
      <c r="G3" s="1241"/>
      <c r="H3" s="1241" t="s">
        <v>809</v>
      </c>
      <c r="I3" s="1241"/>
      <c r="J3" s="1242" t="s">
        <v>798</v>
      </c>
      <c r="K3" s="961"/>
      <c r="L3" s="1244" t="s">
        <v>851</v>
      </c>
      <c r="M3" s="1227" t="s">
        <v>883</v>
      </c>
      <c r="N3" s="1229" t="s">
        <v>780</v>
      </c>
    </row>
    <row r="4" spans="1:14" ht="15" customHeight="1">
      <c r="A4" s="1232"/>
      <c r="B4" s="1235"/>
      <c r="C4" s="1238"/>
      <c r="D4" s="965" t="s">
        <v>835</v>
      </c>
      <c r="E4" s="966" t="s">
        <v>697</v>
      </c>
      <c r="F4" s="965" t="s">
        <v>830</v>
      </c>
      <c r="G4" s="966" t="s">
        <v>697</v>
      </c>
      <c r="H4" s="965" t="s">
        <v>810</v>
      </c>
      <c r="I4" s="966" t="s">
        <v>697</v>
      </c>
      <c r="J4" s="1243"/>
      <c r="K4" s="961"/>
      <c r="L4" s="1245"/>
      <c r="M4" s="1228"/>
      <c r="N4" s="1230"/>
    </row>
    <row r="5" spans="1:14" ht="12.75" customHeight="1" thickBot="1">
      <c r="A5" s="1233"/>
      <c r="B5" s="1236"/>
      <c r="C5" s="1239"/>
      <c r="D5" s="967" t="s">
        <v>611</v>
      </c>
      <c r="E5" s="968" t="s">
        <v>612</v>
      </c>
      <c r="F5" s="968" t="s">
        <v>613</v>
      </c>
      <c r="G5" s="968" t="s">
        <v>614</v>
      </c>
      <c r="H5" s="968" t="s">
        <v>694</v>
      </c>
      <c r="I5" s="968" t="s">
        <v>695</v>
      </c>
      <c r="J5" s="969" t="s">
        <v>781</v>
      </c>
      <c r="K5" s="961"/>
      <c r="L5" s="970" t="s">
        <v>618</v>
      </c>
      <c r="M5" s="971" t="s">
        <v>619</v>
      </c>
      <c r="N5" s="969" t="s">
        <v>811</v>
      </c>
    </row>
    <row r="6" spans="1:16" s="246" customFormat="1" ht="12.75" customHeight="1">
      <c r="A6" s="972">
        <v>1</v>
      </c>
      <c r="B6" s="1099" t="s">
        <v>990</v>
      </c>
      <c r="C6" s="1100" t="s">
        <v>991</v>
      </c>
      <c r="D6" s="992">
        <f>170.37167</f>
        <v>170.37167</v>
      </c>
      <c r="E6" s="993">
        <v>170.37167</v>
      </c>
      <c r="F6" s="993">
        <v>4972.20063</v>
      </c>
      <c r="G6" s="993">
        <v>4972.20063</v>
      </c>
      <c r="H6" s="973">
        <f>+D6+F6</f>
        <v>5142.5723</v>
      </c>
      <c r="I6" s="973">
        <f>+E6+G6</f>
        <v>5142.5723</v>
      </c>
      <c r="J6" s="974">
        <f>+H6-I6</f>
        <v>0</v>
      </c>
      <c r="K6" s="975"/>
      <c r="L6" s="992"/>
      <c r="M6" s="993"/>
      <c r="N6" s="974">
        <f aca="true" t="shared" si="0" ref="N6:N19">+I6+L6+M6</f>
        <v>5142.5723</v>
      </c>
      <c r="O6" s="1000"/>
      <c r="P6" s="1000"/>
    </row>
    <row r="7" spans="1:16" s="246" customFormat="1" ht="12.75" customHeight="1">
      <c r="A7" s="976">
        <v>2</v>
      </c>
      <c r="B7" s="591"/>
      <c r="C7" s="592"/>
      <c r="D7" s="994"/>
      <c r="E7" s="995"/>
      <c r="F7" s="995"/>
      <c r="G7" s="995"/>
      <c r="H7" s="977">
        <f aca="true" t="shared" si="1" ref="H7:I19">+D7+F7</f>
        <v>0</v>
      </c>
      <c r="I7" s="977">
        <f t="shared" si="1"/>
        <v>0</v>
      </c>
      <c r="J7" s="818">
        <f aca="true" t="shared" si="2" ref="J7:J19">+H7-I7</f>
        <v>0</v>
      </c>
      <c r="K7" s="975"/>
      <c r="L7" s="994"/>
      <c r="M7" s="995"/>
      <c r="N7" s="818">
        <f t="shared" si="0"/>
        <v>0</v>
      </c>
      <c r="O7" s="1000"/>
      <c r="P7" s="1000"/>
    </row>
    <row r="8" spans="1:16" s="246" customFormat="1" ht="12.75" customHeight="1">
      <c r="A8" s="976">
        <v>3</v>
      </c>
      <c r="B8" s="591"/>
      <c r="C8" s="592"/>
      <c r="D8" s="994"/>
      <c r="E8" s="995"/>
      <c r="F8" s="995"/>
      <c r="G8" s="995"/>
      <c r="H8" s="977">
        <f t="shared" si="1"/>
        <v>0</v>
      </c>
      <c r="I8" s="977">
        <f t="shared" si="1"/>
        <v>0</v>
      </c>
      <c r="J8" s="818">
        <f t="shared" si="2"/>
        <v>0</v>
      </c>
      <c r="K8" s="975"/>
      <c r="L8" s="994"/>
      <c r="M8" s="995"/>
      <c r="N8" s="818">
        <f t="shared" si="0"/>
        <v>0</v>
      </c>
      <c r="O8" s="1000"/>
      <c r="P8" s="1000"/>
    </row>
    <row r="9" spans="1:16" s="246" customFormat="1" ht="12.75" customHeight="1">
      <c r="A9" s="976">
        <v>4</v>
      </c>
      <c r="B9" s="591"/>
      <c r="C9" s="592"/>
      <c r="D9" s="994"/>
      <c r="E9" s="995"/>
      <c r="F9" s="995"/>
      <c r="G9" s="995"/>
      <c r="H9" s="977">
        <f t="shared" si="1"/>
        <v>0</v>
      </c>
      <c r="I9" s="977">
        <f t="shared" si="1"/>
        <v>0</v>
      </c>
      <c r="J9" s="818">
        <f t="shared" si="2"/>
        <v>0</v>
      </c>
      <c r="K9" s="975"/>
      <c r="L9" s="994"/>
      <c r="M9" s="995"/>
      <c r="N9" s="818">
        <f t="shared" si="0"/>
        <v>0</v>
      </c>
      <c r="O9" s="1000"/>
      <c r="P9" s="1000"/>
    </row>
    <row r="10" spans="1:16" s="246" customFormat="1" ht="12.75" customHeight="1">
      <c r="A10" s="976">
        <v>5</v>
      </c>
      <c r="B10" s="591"/>
      <c r="C10" s="592"/>
      <c r="D10" s="994"/>
      <c r="E10" s="995"/>
      <c r="F10" s="995"/>
      <c r="G10" s="995"/>
      <c r="H10" s="977">
        <f t="shared" si="1"/>
        <v>0</v>
      </c>
      <c r="I10" s="977">
        <f t="shared" si="1"/>
        <v>0</v>
      </c>
      <c r="J10" s="818">
        <f t="shared" si="2"/>
        <v>0</v>
      </c>
      <c r="K10" s="975"/>
      <c r="L10" s="994"/>
      <c r="M10" s="995"/>
      <c r="N10" s="818">
        <f t="shared" si="0"/>
        <v>0</v>
      </c>
      <c r="O10" s="1000"/>
      <c r="P10" s="1000"/>
    </row>
    <row r="11" spans="1:16" s="246" customFormat="1" ht="12.75" customHeight="1">
      <c r="A11" s="976">
        <v>6</v>
      </c>
      <c r="B11" s="591"/>
      <c r="C11" s="592"/>
      <c r="D11" s="994"/>
      <c r="E11" s="995"/>
      <c r="F11" s="995"/>
      <c r="G11" s="995"/>
      <c r="H11" s="977">
        <f t="shared" si="1"/>
        <v>0</v>
      </c>
      <c r="I11" s="977">
        <f t="shared" si="1"/>
        <v>0</v>
      </c>
      <c r="J11" s="818">
        <f t="shared" si="2"/>
        <v>0</v>
      </c>
      <c r="K11" s="975"/>
      <c r="L11" s="994"/>
      <c r="M11" s="995"/>
      <c r="N11" s="818">
        <f t="shared" si="0"/>
        <v>0</v>
      </c>
      <c r="O11" s="1000"/>
      <c r="P11" s="1000"/>
    </row>
    <row r="12" spans="1:16" s="246" customFormat="1" ht="12.75" customHeight="1">
      <c r="A12" s="976">
        <v>7</v>
      </c>
      <c r="B12" s="591"/>
      <c r="C12" s="592"/>
      <c r="D12" s="994"/>
      <c r="E12" s="995"/>
      <c r="F12" s="995"/>
      <c r="G12" s="995"/>
      <c r="H12" s="978">
        <f t="shared" si="1"/>
        <v>0</v>
      </c>
      <c r="I12" s="978">
        <f t="shared" si="1"/>
        <v>0</v>
      </c>
      <c r="J12" s="819">
        <f t="shared" si="2"/>
        <v>0</v>
      </c>
      <c r="K12" s="975"/>
      <c r="L12" s="994"/>
      <c r="M12" s="995"/>
      <c r="N12" s="819">
        <f t="shared" si="0"/>
        <v>0</v>
      </c>
      <c r="O12" s="1000"/>
      <c r="P12" s="1000"/>
    </row>
    <row r="13" spans="1:14" ht="12.75" customHeight="1">
      <c r="A13" s="976">
        <v>8</v>
      </c>
      <c r="B13" s="275"/>
      <c r="C13" s="276"/>
      <c r="D13" s="996"/>
      <c r="E13" s="997"/>
      <c r="F13" s="997"/>
      <c r="G13" s="997"/>
      <c r="H13" s="977">
        <f t="shared" si="1"/>
        <v>0</v>
      </c>
      <c r="I13" s="977">
        <f t="shared" si="1"/>
        <v>0</v>
      </c>
      <c r="J13" s="818">
        <f t="shared" si="2"/>
        <v>0</v>
      </c>
      <c r="K13" s="979"/>
      <c r="L13" s="996"/>
      <c r="M13" s="997"/>
      <c r="N13" s="818">
        <f t="shared" si="0"/>
        <v>0</v>
      </c>
    </row>
    <row r="14" spans="1:14" ht="12.75" customHeight="1">
      <c r="A14" s="976">
        <v>9</v>
      </c>
      <c r="B14" s="277"/>
      <c r="C14" s="278"/>
      <c r="D14" s="996"/>
      <c r="E14" s="997"/>
      <c r="F14" s="997"/>
      <c r="G14" s="997"/>
      <c r="H14" s="977">
        <f t="shared" si="1"/>
        <v>0</v>
      </c>
      <c r="I14" s="977">
        <f t="shared" si="1"/>
        <v>0</v>
      </c>
      <c r="J14" s="818">
        <f t="shared" si="2"/>
        <v>0</v>
      </c>
      <c r="K14" s="979"/>
      <c r="L14" s="996"/>
      <c r="M14" s="997"/>
      <c r="N14" s="818">
        <f t="shared" si="0"/>
        <v>0</v>
      </c>
    </row>
    <row r="15" spans="1:14" ht="12.75" customHeight="1">
      <c r="A15" s="976">
        <v>10</v>
      </c>
      <c r="B15" s="277"/>
      <c r="C15" s="278"/>
      <c r="D15" s="996"/>
      <c r="E15" s="997"/>
      <c r="F15" s="997"/>
      <c r="G15" s="997"/>
      <c r="H15" s="977">
        <f t="shared" si="1"/>
        <v>0</v>
      </c>
      <c r="I15" s="977">
        <f t="shared" si="1"/>
        <v>0</v>
      </c>
      <c r="J15" s="818">
        <f t="shared" si="2"/>
        <v>0</v>
      </c>
      <c r="K15" s="979"/>
      <c r="L15" s="996"/>
      <c r="M15" s="997"/>
      <c r="N15" s="818">
        <f t="shared" si="0"/>
        <v>0</v>
      </c>
    </row>
    <row r="16" spans="1:14" ht="12.75" customHeight="1">
      <c r="A16" s="976">
        <v>11</v>
      </c>
      <c r="B16" s="275"/>
      <c r="C16" s="276"/>
      <c r="D16" s="996"/>
      <c r="E16" s="997"/>
      <c r="F16" s="997"/>
      <c r="G16" s="997"/>
      <c r="H16" s="977">
        <f t="shared" si="1"/>
        <v>0</v>
      </c>
      <c r="I16" s="977">
        <f t="shared" si="1"/>
        <v>0</v>
      </c>
      <c r="J16" s="818">
        <f t="shared" si="2"/>
        <v>0</v>
      </c>
      <c r="K16" s="979"/>
      <c r="L16" s="996"/>
      <c r="M16" s="997"/>
      <c r="N16" s="818">
        <f t="shared" si="0"/>
        <v>0</v>
      </c>
    </row>
    <row r="17" spans="1:14" ht="12.75" customHeight="1">
      <c r="A17" s="976">
        <v>12</v>
      </c>
      <c r="B17" s="277"/>
      <c r="C17" s="278"/>
      <c r="D17" s="996"/>
      <c r="E17" s="997"/>
      <c r="F17" s="997"/>
      <c r="G17" s="997"/>
      <c r="H17" s="977">
        <f t="shared" si="1"/>
        <v>0</v>
      </c>
      <c r="I17" s="977">
        <f t="shared" si="1"/>
        <v>0</v>
      </c>
      <c r="J17" s="818">
        <f t="shared" si="2"/>
        <v>0</v>
      </c>
      <c r="K17" s="979"/>
      <c r="L17" s="996"/>
      <c r="M17" s="997"/>
      <c r="N17" s="818">
        <f t="shared" si="0"/>
        <v>0</v>
      </c>
    </row>
    <row r="18" spans="1:14" ht="12.75" customHeight="1">
      <c r="A18" s="976">
        <v>13</v>
      </c>
      <c r="B18" s="277"/>
      <c r="C18" s="278"/>
      <c r="D18" s="996"/>
      <c r="E18" s="997"/>
      <c r="F18" s="997"/>
      <c r="G18" s="997"/>
      <c r="H18" s="977">
        <f t="shared" si="1"/>
        <v>0</v>
      </c>
      <c r="I18" s="977">
        <f t="shared" si="1"/>
        <v>0</v>
      </c>
      <c r="J18" s="818">
        <f t="shared" si="2"/>
        <v>0</v>
      </c>
      <c r="K18" s="979"/>
      <c r="L18" s="996"/>
      <c r="M18" s="997"/>
      <c r="N18" s="818">
        <f t="shared" si="0"/>
        <v>0</v>
      </c>
    </row>
    <row r="19" spans="1:14" ht="12.75" customHeight="1" thickBot="1">
      <c r="A19" s="980">
        <v>14</v>
      </c>
      <c r="B19" s="279"/>
      <c r="C19" s="280"/>
      <c r="D19" s="998"/>
      <c r="E19" s="999"/>
      <c r="F19" s="999"/>
      <c r="G19" s="999"/>
      <c r="H19" s="981">
        <f t="shared" si="1"/>
        <v>0</v>
      </c>
      <c r="I19" s="981">
        <f t="shared" si="1"/>
        <v>0</v>
      </c>
      <c r="J19" s="982">
        <f t="shared" si="2"/>
        <v>0</v>
      </c>
      <c r="K19" s="979"/>
      <c r="L19" s="998"/>
      <c r="M19" s="999"/>
      <c r="N19" s="982">
        <f t="shared" si="0"/>
        <v>0</v>
      </c>
    </row>
    <row r="20" spans="1:16" s="251" customFormat="1" ht="12.75" customHeight="1" thickBot="1">
      <c r="A20" s="983">
        <f>+A19+1</f>
        <v>15</v>
      </c>
      <c r="B20" s="984" t="s">
        <v>863</v>
      </c>
      <c r="C20" s="985"/>
      <c r="D20" s="916">
        <f>SUM(D6:D19)</f>
        <v>170.37167</v>
      </c>
      <c r="E20" s="913">
        <f aca="true" t="shared" si="3" ref="E20:J20">SUM(E6:E19)</f>
        <v>170.37167</v>
      </c>
      <c r="F20" s="913">
        <f t="shared" si="3"/>
        <v>4972.20063</v>
      </c>
      <c r="G20" s="913">
        <f t="shared" si="3"/>
        <v>4972.20063</v>
      </c>
      <c r="H20" s="913">
        <f t="shared" si="3"/>
        <v>5142.5723</v>
      </c>
      <c r="I20" s="913">
        <f t="shared" si="3"/>
        <v>5142.5723</v>
      </c>
      <c r="J20" s="914">
        <f t="shared" si="3"/>
        <v>0</v>
      </c>
      <c r="K20" s="986"/>
      <c r="L20" s="916">
        <f>SUM(L6:L19)</f>
        <v>0</v>
      </c>
      <c r="M20" s="913">
        <f>SUM(M6:M19)</f>
        <v>0</v>
      </c>
      <c r="N20" s="914">
        <f>SUM(N6:N19)</f>
        <v>5142.5723</v>
      </c>
      <c r="O20" s="1001"/>
      <c r="P20" s="1001"/>
    </row>
    <row r="21" spans="1:16" s="268" customFormat="1" ht="15">
      <c r="A21" s="987"/>
      <c r="B21" s="988"/>
      <c r="C21" s="988"/>
      <c r="D21" s="989"/>
      <c r="E21" s="989"/>
      <c r="F21" s="989"/>
      <c r="G21" s="989"/>
      <c r="H21" s="989"/>
      <c r="I21" s="989"/>
      <c r="J21" s="989"/>
      <c r="K21" s="990"/>
      <c r="L21" s="989"/>
      <c r="M21" s="989"/>
      <c r="N21" s="989"/>
      <c r="O21" s="1002"/>
      <c r="P21" s="1002"/>
    </row>
    <row r="22" spans="1:14" ht="18" customHeight="1">
      <c r="A22" s="991" t="s">
        <v>652</v>
      </c>
      <c r="B22" s="962"/>
      <c r="C22" s="962"/>
      <c r="D22" s="962"/>
      <c r="E22" s="962"/>
      <c r="F22" s="962"/>
      <c r="G22" s="962"/>
      <c r="H22" s="962"/>
      <c r="I22" s="962"/>
      <c r="J22" s="962"/>
      <c r="K22" s="962"/>
      <c r="L22" s="962"/>
      <c r="M22" s="962"/>
      <c r="N22" s="962"/>
    </row>
    <row r="23" spans="1:14" ht="30" customHeight="1">
      <c r="A23" s="1226" t="s">
        <v>938</v>
      </c>
      <c r="B23" s="1226"/>
      <c r="C23" s="1226"/>
      <c r="D23" s="1226"/>
      <c r="E23" s="1226"/>
      <c r="F23" s="1226"/>
      <c r="G23" s="1226"/>
      <c r="H23" s="1226"/>
      <c r="I23" s="1226"/>
      <c r="J23" s="1226"/>
      <c r="K23" s="1226"/>
      <c r="L23" s="1226"/>
      <c r="M23" s="1226"/>
      <c r="N23" s="1226"/>
    </row>
    <row r="24" spans="1:14" ht="14.25" customHeight="1">
      <c r="A24" s="1226" t="s">
        <v>939</v>
      </c>
      <c r="B24" s="1226"/>
      <c r="C24" s="1226"/>
      <c r="D24" s="1226"/>
      <c r="E24" s="1226"/>
      <c r="F24" s="1226"/>
      <c r="G24" s="1226"/>
      <c r="H24" s="1226"/>
      <c r="I24" s="1226"/>
      <c r="J24" s="1226"/>
      <c r="K24" s="1226"/>
      <c r="L24" s="1226"/>
      <c r="M24" s="1226"/>
      <c r="N24" s="1226"/>
    </row>
    <row r="25" spans="1:14" ht="28.5" customHeight="1">
      <c r="A25" s="1226" t="s">
        <v>836</v>
      </c>
      <c r="B25" s="1226"/>
      <c r="C25" s="1226"/>
      <c r="D25" s="1226"/>
      <c r="E25" s="1226"/>
      <c r="F25" s="1226"/>
      <c r="G25" s="1226"/>
      <c r="H25" s="1226"/>
      <c r="I25" s="1226"/>
      <c r="J25" s="1226"/>
      <c r="K25" s="1226"/>
      <c r="L25" s="1226"/>
      <c r="M25" s="1226"/>
      <c r="N25" s="1226"/>
    </row>
    <row r="26" spans="1:14" ht="12.75">
      <c r="A26" s="1226" t="s">
        <v>852</v>
      </c>
      <c r="B26" s="1226"/>
      <c r="C26" s="1226"/>
      <c r="D26" s="1226"/>
      <c r="E26" s="1226"/>
      <c r="F26" s="1226"/>
      <c r="G26" s="1226"/>
      <c r="H26" s="1226"/>
      <c r="I26" s="1226"/>
      <c r="J26" s="1226"/>
      <c r="K26" s="1226"/>
      <c r="L26" s="1226"/>
      <c r="M26" s="1226"/>
      <c r="N26" s="1226"/>
    </row>
    <row r="27" spans="1:14" ht="12.75">
      <c r="A27" s="1226" t="s">
        <v>870</v>
      </c>
      <c r="B27" s="1226"/>
      <c r="C27" s="1226"/>
      <c r="D27" s="1226"/>
      <c r="E27" s="1226"/>
      <c r="F27" s="1226"/>
      <c r="G27" s="1226"/>
      <c r="H27" s="1226"/>
      <c r="I27" s="1226"/>
      <c r="J27" s="1226"/>
      <c r="K27" s="1226"/>
      <c r="L27" s="1226"/>
      <c r="M27" s="1226"/>
      <c r="N27" s="1226"/>
    </row>
    <row r="28" spans="1:14" ht="12.75">
      <c r="A28" s="962"/>
      <c r="B28" s="962"/>
      <c r="C28" s="962"/>
      <c r="D28" s="962"/>
      <c r="E28" s="962"/>
      <c r="F28" s="962"/>
      <c r="G28" s="962"/>
      <c r="H28" s="962"/>
      <c r="I28" s="962"/>
      <c r="J28" s="962"/>
      <c r="K28" s="962"/>
      <c r="L28" s="962"/>
      <c r="M28" s="962"/>
      <c r="N28" s="962"/>
    </row>
    <row r="29" spans="1:14" ht="12.75">
      <c r="A29" s="962" t="s">
        <v>797</v>
      </c>
      <c r="B29" s="962"/>
      <c r="C29" s="962"/>
      <c r="D29" s="962"/>
      <c r="E29" s="962"/>
      <c r="F29" s="962"/>
      <c r="G29" s="962"/>
      <c r="H29" s="962"/>
      <c r="I29" s="962"/>
      <c r="J29" s="962"/>
      <c r="K29" s="962"/>
      <c r="L29" s="962"/>
      <c r="M29" s="962"/>
      <c r="N29" s="962"/>
    </row>
    <row r="30" s="248" customFormat="1" ht="12.75"/>
    <row r="31" s="248" customFormat="1" ht="12.75"/>
    <row r="32" s="248" customFormat="1" ht="12.75"/>
    <row r="33" s="248" customFormat="1" ht="12.75"/>
    <row r="34" s="248" customFormat="1" ht="12.75"/>
    <row r="35" s="248" customFormat="1" ht="12.75"/>
    <row r="36" s="248" customFormat="1" ht="12.75"/>
    <row r="37" s="248" customFormat="1" ht="12.75"/>
    <row r="38" s="248" customFormat="1" ht="12.75"/>
    <row r="39" s="248" customFormat="1" ht="12.75"/>
    <row r="40" s="248" customFormat="1" ht="12.75"/>
    <row r="41" s="248" customFormat="1" ht="12.75"/>
  </sheetData>
  <sheetProtection sheet="1"/>
  <mergeCells count="15">
    <mergeCell ref="A25:N25"/>
    <mergeCell ref="F3:G3"/>
    <mergeCell ref="H3:I3"/>
    <mergeCell ref="J3:J4"/>
    <mergeCell ref="L3:L4"/>
    <mergeCell ref="A27:N27"/>
    <mergeCell ref="M3:M4"/>
    <mergeCell ref="N3:N4"/>
    <mergeCell ref="A23:N23"/>
    <mergeCell ref="A24:N24"/>
    <mergeCell ref="A3:A5"/>
    <mergeCell ref="A26:N26"/>
    <mergeCell ref="B3:B5"/>
    <mergeCell ref="C3:C5"/>
    <mergeCell ref="D3:E3"/>
  </mergeCells>
  <printOptions/>
  <pageMargins left="0.44" right="0.35" top="0.86" bottom="0.78" header="0.4921259845" footer="0.4921259845"/>
  <pageSetup fitToHeight="1" fitToWidth="1" horizontalDpi="600" verticalDpi="600" orientation="landscape"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CIVT Hollar</cp:lastModifiedBy>
  <cp:lastPrinted>2016-05-16T13:01:09Z</cp:lastPrinted>
  <dcterms:created xsi:type="dcterms:W3CDTF">2010-10-08T09:48:15Z</dcterms:created>
  <dcterms:modified xsi:type="dcterms:W3CDTF">2016-05-19T08:56:16Z</dcterms:modified>
  <cp:category/>
  <cp:version/>
  <cp:contentType/>
  <cp:contentStatus/>
</cp:coreProperties>
</file>